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0" windowWidth="12120" windowHeight="9120" firstSheet="1" activeTab="3"/>
  </bookViews>
  <sheets>
    <sheet name="COMMENCONS DONC PAR LIRE CECI" sheetId="1" r:id="rId1"/>
    <sheet name="Paramètres" sheetId="2" r:id="rId2"/>
    <sheet name="Calculs de la navigation" sheetId="3" r:id="rId3"/>
    <sheet name="Log de nav" sheetId="4" r:id="rId4"/>
    <sheet name="Centrage" sheetId="5" r:id="rId5"/>
    <sheet name="Table de calcul" sheetId="6" r:id="rId6"/>
  </sheets>
  <definedNames>
    <definedName name="_xlnm.Print_Area" localSheetId="3">'Log de nav'!$A$1:$L$36</definedName>
  </definedNames>
  <calcPr fullCalcOnLoad="1"/>
</workbook>
</file>

<file path=xl/sharedStrings.xml><?xml version="1.0" encoding="utf-8"?>
<sst xmlns="http://schemas.openxmlformats.org/spreadsheetml/2006/main" count="239" uniqueCount="177">
  <si>
    <t>Paramètres matériels</t>
  </si>
  <si>
    <t>AVION :</t>
  </si>
  <si>
    <t>Type :</t>
  </si>
  <si>
    <t>Immatriculation :</t>
  </si>
  <si>
    <t>Vitesse propre :</t>
  </si>
  <si>
    <t>Capacité en carburant :</t>
  </si>
  <si>
    <t>Carburant utilisable :</t>
  </si>
  <si>
    <t>Consommation horaire :</t>
  </si>
  <si>
    <t>Consommation à la minute :</t>
  </si>
  <si>
    <t>Paramètres personnels</t>
  </si>
  <si>
    <t>Poids pilote  :</t>
  </si>
  <si>
    <t>Poids co-pilote :</t>
  </si>
  <si>
    <t>Poids passager 1 :</t>
  </si>
  <si>
    <t>Poids Passager 2 :</t>
  </si>
  <si>
    <t xml:space="preserve">Bagages : </t>
  </si>
  <si>
    <t>Vent</t>
  </si>
  <si>
    <t>Direction :</t>
  </si>
  <si>
    <t xml:space="preserve">Force : </t>
  </si>
  <si>
    <t>Paramètres de navigation</t>
  </si>
  <si>
    <t>Déclinaison magnétique :</t>
  </si>
  <si>
    <t>Altitude du trajet :</t>
  </si>
  <si>
    <t>génération de l'abaque</t>
  </si>
  <si>
    <t>Masse avion vide :</t>
  </si>
  <si>
    <t>Masse maxi en limite de centrage AVANT :</t>
  </si>
  <si>
    <t>Masse maxi  :</t>
  </si>
  <si>
    <t>Limite de centrage avant :</t>
  </si>
  <si>
    <t>Limite de centrage AVANT en masse maxi :</t>
  </si>
  <si>
    <t>Limite de centrage arrière :</t>
  </si>
  <si>
    <t>Facteur de base (Fb):</t>
  </si>
  <si>
    <t>Vent du :</t>
  </si>
  <si>
    <t>/</t>
  </si>
  <si>
    <t>Dérive maxi (X):</t>
  </si>
  <si>
    <t>TRAJETS</t>
  </si>
  <si>
    <t>Route vraie (Rv)</t>
  </si>
  <si>
    <t>Route magnétique                   Rv - (D)</t>
  </si>
  <si>
    <r>
      <t>Angle au vent (</t>
    </r>
    <r>
      <rPr>
        <b/>
        <i/>
        <sz val="10"/>
        <rFont val="Symbol"/>
        <family val="1"/>
      </rPr>
      <t>a</t>
    </r>
    <r>
      <rPr>
        <b/>
        <i/>
        <sz val="10"/>
        <rFont val="Arial"/>
        <family val="2"/>
      </rPr>
      <t>)</t>
    </r>
  </si>
  <si>
    <t>Dérive (Xm)</t>
  </si>
  <si>
    <t>Cap magnétique</t>
  </si>
  <si>
    <t>Distance</t>
  </si>
  <si>
    <t>Distance totale</t>
  </si>
  <si>
    <t>Temps sans vent (Tsv)</t>
  </si>
  <si>
    <t>Temps compensé      ( Tc)</t>
  </si>
  <si>
    <t>Temps estimé</t>
  </si>
  <si>
    <t>Temps total</t>
  </si>
  <si>
    <t>Pt 1</t>
  </si>
  <si>
    <t>Départ</t>
  </si>
  <si>
    <t>Pt 2</t>
  </si>
  <si>
    <t>Pt 3</t>
  </si>
  <si>
    <t>Pt 4</t>
  </si>
  <si>
    <t>Arrivée</t>
  </si>
  <si>
    <t>Pt 5</t>
  </si>
  <si>
    <t>Pt 6</t>
  </si>
  <si>
    <t>Pt 7</t>
  </si>
  <si>
    <t>Pt 8</t>
  </si>
  <si>
    <t>Pt 9</t>
  </si>
  <si>
    <t>Pt 10</t>
  </si>
  <si>
    <t>70°</t>
  </si>
  <si>
    <t>20°</t>
  </si>
  <si>
    <t>60°</t>
  </si>
  <si>
    <t>30°</t>
  </si>
  <si>
    <t>50°</t>
  </si>
  <si>
    <t>40°</t>
  </si>
  <si>
    <t>a</t>
  </si>
  <si>
    <t>X * 0,9</t>
  </si>
  <si>
    <t>X * 0,3</t>
  </si>
  <si>
    <t>X * 0,8</t>
  </si>
  <si>
    <t>X * 0,5</t>
  </si>
  <si>
    <t>X * 0,7</t>
  </si>
  <si>
    <t>X * 0,6</t>
  </si>
  <si>
    <t>mailto:patrice@a2i-micro.fr</t>
  </si>
  <si>
    <t>&gt;70</t>
  </si>
  <si>
    <t>&lt;20</t>
  </si>
  <si>
    <t>X  mini</t>
  </si>
  <si>
    <t>X  maxi</t>
  </si>
  <si>
    <t xml:space="preserve">Pas de </t>
  </si>
  <si>
    <t>Dérive</t>
  </si>
  <si>
    <t>Maxi</t>
  </si>
  <si>
    <r>
      <t>X</t>
    </r>
    <r>
      <rPr>
        <sz val="10"/>
        <rFont val="Arial"/>
        <family val="2"/>
      </rPr>
      <t xml:space="preserve"> x 0,3</t>
    </r>
  </si>
  <si>
    <r>
      <t>X</t>
    </r>
    <r>
      <rPr>
        <sz val="10"/>
        <rFont val="Arial"/>
        <family val="2"/>
      </rPr>
      <t xml:space="preserve"> x 0,5</t>
    </r>
  </si>
  <si>
    <r>
      <t>X</t>
    </r>
    <r>
      <rPr>
        <sz val="10"/>
        <rFont val="Arial"/>
        <family val="2"/>
      </rPr>
      <t xml:space="preserve"> x 0,6</t>
    </r>
  </si>
  <si>
    <r>
      <t>X</t>
    </r>
    <r>
      <rPr>
        <sz val="10"/>
        <rFont val="Arial"/>
        <family val="2"/>
      </rPr>
      <t xml:space="preserve"> x 0,7</t>
    </r>
  </si>
  <si>
    <r>
      <t>X</t>
    </r>
    <r>
      <rPr>
        <sz val="10"/>
        <rFont val="Arial"/>
        <family val="2"/>
      </rPr>
      <t xml:space="preserve"> x 0,8</t>
    </r>
  </si>
  <si>
    <r>
      <t>X</t>
    </r>
    <r>
      <rPr>
        <sz val="10"/>
        <rFont val="Arial"/>
        <family val="2"/>
      </rPr>
      <t xml:space="preserve"> x 0,9</t>
    </r>
  </si>
  <si>
    <t>CDB</t>
  </si>
  <si>
    <t>Litres</t>
  </si>
  <si>
    <t>Masse (kg)</t>
  </si>
  <si>
    <t>Bras de levier</t>
  </si>
  <si>
    <t>Moment (m x kg)</t>
  </si>
  <si>
    <t>Avion vide</t>
  </si>
  <si>
    <t>Co Pilote</t>
  </si>
  <si>
    <t>Passager 1</t>
  </si>
  <si>
    <t>Passager 2</t>
  </si>
  <si>
    <t>Bagages</t>
  </si>
  <si>
    <t>Total</t>
  </si>
  <si>
    <t>Graphe</t>
  </si>
  <si>
    <t>Calcul</t>
  </si>
  <si>
    <t>Masse Totale</t>
  </si>
  <si>
    <t xml:space="preserve">Masse </t>
  </si>
  <si>
    <t>Centrage</t>
  </si>
  <si>
    <t xml:space="preserve">Masse maxi : </t>
  </si>
  <si>
    <t>Limites centrage Av :</t>
  </si>
  <si>
    <t>Limites centrage Ar :</t>
  </si>
  <si>
    <t>mailto:fr.paille@txcom.fr</t>
  </si>
  <si>
    <r>
      <t xml:space="preserve">Copyright </t>
    </r>
    <r>
      <rPr>
        <sz val="10"/>
        <color indexed="56"/>
        <rFont val="Symbol"/>
        <family val="1"/>
      </rPr>
      <t xml:space="preserve">ã </t>
    </r>
    <r>
      <rPr>
        <sz val="10"/>
        <color indexed="56"/>
        <rFont val="Arial"/>
        <family val="2"/>
      </rPr>
      <t xml:space="preserve">Devis de Masses et de Centrage par Frédéric Paille </t>
    </r>
  </si>
  <si>
    <r>
      <t>Dérive  maxi "</t>
    </r>
    <r>
      <rPr>
        <b/>
        <sz val="10"/>
        <color indexed="10"/>
        <rFont val="Comic Sans MS"/>
        <family val="4"/>
      </rPr>
      <t>X</t>
    </r>
    <r>
      <rPr>
        <sz val="10"/>
        <color indexed="12"/>
        <rFont val="Comic Sans MS"/>
        <family val="4"/>
      </rPr>
      <t>" et  vent effectif "</t>
    </r>
    <r>
      <rPr>
        <b/>
        <sz val="10"/>
        <color indexed="10"/>
        <rFont val="Comic Sans MS"/>
        <family val="4"/>
      </rPr>
      <t>Ve</t>
    </r>
    <r>
      <rPr>
        <sz val="10"/>
        <color indexed="12"/>
        <rFont val="Comic Sans MS"/>
        <family val="4"/>
      </rPr>
      <t xml:space="preserve">" en fonction du </t>
    </r>
    <r>
      <rPr>
        <b/>
        <sz val="10"/>
        <color indexed="12"/>
        <rFont val="Comic Sans MS"/>
        <family val="4"/>
      </rPr>
      <t>Fb</t>
    </r>
  </si>
  <si>
    <r>
      <t>Temps compensé "</t>
    </r>
    <r>
      <rPr>
        <sz val="10"/>
        <color indexed="10"/>
        <rFont val="Comic Sans MS"/>
        <family val="4"/>
      </rPr>
      <t>Tc</t>
    </r>
    <r>
      <rPr>
        <sz val="10"/>
        <color indexed="12"/>
        <rFont val="Comic Sans MS"/>
        <family val="4"/>
      </rPr>
      <t>" pour un vent de face,</t>
    </r>
  </si>
  <si>
    <r>
      <t>Temps compensé "</t>
    </r>
    <r>
      <rPr>
        <sz val="10"/>
        <color indexed="10"/>
        <rFont val="Comic Sans MS"/>
        <family val="4"/>
      </rPr>
      <t>Tc</t>
    </r>
    <r>
      <rPr>
        <sz val="10"/>
        <color indexed="12"/>
        <rFont val="Comic Sans MS"/>
        <family val="4"/>
      </rPr>
      <t>" pour un vent arrière,</t>
    </r>
  </si>
  <si>
    <r>
      <t xml:space="preserve">a </t>
    </r>
    <r>
      <rPr>
        <b/>
        <sz val="10"/>
        <rFont val="Arial"/>
        <family val="2"/>
      </rPr>
      <t>&lt; 20°</t>
    </r>
  </si>
  <si>
    <r>
      <t xml:space="preserve">a </t>
    </r>
    <r>
      <rPr>
        <b/>
        <sz val="10"/>
        <rFont val="Arial"/>
        <family val="2"/>
      </rPr>
      <t>= 20°</t>
    </r>
  </si>
  <si>
    <r>
      <t xml:space="preserve">a </t>
    </r>
    <r>
      <rPr>
        <b/>
        <sz val="10"/>
        <rFont val="Arial"/>
        <family val="2"/>
      </rPr>
      <t>= 30°</t>
    </r>
  </si>
  <si>
    <r>
      <t xml:space="preserve">a </t>
    </r>
    <r>
      <rPr>
        <b/>
        <sz val="10"/>
        <rFont val="Arial"/>
        <family val="2"/>
      </rPr>
      <t>= 40°</t>
    </r>
  </si>
  <si>
    <r>
      <t xml:space="preserve">a </t>
    </r>
    <r>
      <rPr>
        <b/>
        <sz val="10"/>
        <rFont val="Arial"/>
        <family val="2"/>
      </rPr>
      <t>&gt; 70°</t>
    </r>
  </si>
  <si>
    <r>
      <t xml:space="preserve">a </t>
    </r>
    <r>
      <rPr>
        <b/>
        <sz val="10"/>
        <rFont val="Arial"/>
        <family val="2"/>
      </rPr>
      <t>= 70°</t>
    </r>
  </si>
  <si>
    <r>
      <t xml:space="preserve">a </t>
    </r>
    <r>
      <rPr>
        <b/>
        <sz val="10"/>
        <rFont val="Arial"/>
        <family val="2"/>
      </rPr>
      <t>= 60°</t>
    </r>
  </si>
  <si>
    <r>
      <t xml:space="preserve">a </t>
    </r>
    <r>
      <rPr>
        <b/>
        <sz val="10"/>
        <rFont val="Arial"/>
        <family val="2"/>
      </rPr>
      <t>= 50°</t>
    </r>
  </si>
  <si>
    <r>
      <t>Copyright</t>
    </r>
    <r>
      <rPr>
        <sz val="12"/>
        <rFont val="Symbol"/>
        <family val="1"/>
      </rPr>
      <t>ã</t>
    </r>
    <r>
      <rPr>
        <sz val="12"/>
        <rFont val="Arial"/>
        <family val="0"/>
      </rPr>
      <t xml:space="preserve"> Patrice Mouton </t>
    </r>
  </si>
  <si>
    <t>effectif</t>
  </si>
  <si>
    <t>Valeur de Tc</t>
  </si>
  <si>
    <t xml:space="preserve"> pour un vent de face</t>
  </si>
  <si>
    <t xml:space="preserve"> pour un vent arrière</t>
  </si>
  <si>
    <t>à</t>
  </si>
  <si>
    <t>+ 1</t>
  </si>
  <si>
    <t>- 1</t>
  </si>
  <si>
    <t>Retrancher la moitié</t>
  </si>
  <si>
    <t>du nombre au dessus</t>
  </si>
  <si>
    <t>de 10</t>
  </si>
  <si>
    <t>Pas de</t>
  </si>
  <si>
    <t>correction</t>
  </si>
  <si>
    <t>Ajouter la valeur</t>
  </si>
  <si>
    <t xml:space="preserve">du nombre au dessus </t>
  </si>
  <si>
    <t>&lt;20°</t>
  </si>
  <si>
    <t>&gt;70°</t>
  </si>
  <si>
    <t>Alt.</t>
  </si>
  <si>
    <t>Cap</t>
  </si>
  <si>
    <t>Points de repères</t>
  </si>
  <si>
    <t>Distances</t>
  </si>
  <si>
    <t>Tsv</t>
  </si>
  <si>
    <t>Tc</t>
  </si>
  <si>
    <t xml:space="preserve">Heure </t>
  </si>
  <si>
    <t>Est.</t>
  </si>
  <si>
    <t>Act.</t>
  </si>
  <si>
    <t>Carburant</t>
  </si>
  <si>
    <t>Temps</t>
  </si>
  <si>
    <t>Lieu de</t>
  </si>
  <si>
    <t>départ</t>
  </si>
  <si>
    <t>Heure</t>
  </si>
  <si>
    <t>Bloc</t>
  </si>
  <si>
    <t>Décollage</t>
  </si>
  <si>
    <t>Atterrissage</t>
  </si>
  <si>
    <t>points</t>
  </si>
  <si>
    <t>restant</t>
  </si>
  <si>
    <t>Paramètres départ</t>
  </si>
  <si>
    <t>Piste :</t>
  </si>
  <si>
    <t>Vw</t>
  </si>
  <si>
    <t>Kts</t>
  </si>
  <si>
    <t>QNH</t>
  </si>
  <si>
    <t>QFE</t>
  </si>
  <si>
    <t>TPDR</t>
  </si>
  <si>
    <t>Date</t>
  </si>
  <si>
    <t>Nécessaire</t>
  </si>
  <si>
    <t>Réserve</t>
  </si>
  <si>
    <t>Immatriculation</t>
  </si>
  <si>
    <t>Altitude</t>
  </si>
  <si>
    <t>Fréquences</t>
  </si>
  <si>
    <t>Radionavigation</t>
  </si>
  <si>
    <t>Paramètres arrivée</t>
  </si>
  <si>
    <t xml:space="preserve">Total </t>
  </si>
  <si>
    <t>Entre</t>
  </si>
  <si>
    <t>Lieu</t>
  </si>
  <si>
    <t>d'arrivée</t>
  </si>
  <si>
    <r>
      <t>Correction</t>
    </r>
    <r>
      <rPr>
        <sz val="10"/>
        <color indexed="12"/>
        <rFont val="Arial"/>
        <family val="2"/>
      </rPr>
      <t xml:space="preserve"> QNH</t>
    </r>
  </si>
  <si>
    <t>Nm</t>
  </si>
  <si>
    <t xml:space="preserve">  2+2</t>
  </si>
  <si>
    <t>Essence AR(0,72)</t>
  </si>
  <si>
    <t>Carburant emporté AR max 110  :</t>
  </si>
  <si>
    <t>DR220</t>
  </si>
  <si>
    <t>F-BOKJ</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</si>
</sst>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 000"/>
    <numFmt numFmtId="173" formatCode="#,000"/>
    <numFmt numFmtId="174" formatCode="0\'"/>
    <numFmt numFmtId="175" formatCode="0.0"/>
    <numFmt numFmtId="176" formatCode="dd/mm"/>
    <numFmt numFmtId="177" formatCode="[hh]:mm"/>
    <numFmt numFmtId="178" formatCode="#,##0.000"/>
    <numFmt numFmtId="179" formatCode="0.000"/>
  </numFmts>
  <fonts count="96">
    <font>
      <sz val="10"/>
      <name val="Arial"/>
      <family val="2"/>
    </font>
    <font>
      <b/>
      <i/>
      <sz val="12"/>
      <color indexed="12"/>
      <name val="Comic Sans MS"/>
      <family val="4"/>
    </font>
    <font>
      <b/>
      <i/>
      <sz val="12"/>
      <color indexed="10"/>
      <name val="Comic Sans MS"/>
      <family val="4"/>
    </font>
    <font>
      <b/>
      <sz val="12"/>
      <color indexed="12"/>
      <name val="Comic Sans MS"/>
      <family val="4"/>
    </font>
    <font>
      <b/>
      <i/>
      <sz val="16"/>
      <color indexed="12"/>
      <name val="Abadi MT Condensed Light"/>
      <family val="2"/>
    </font>
    <font>
      <b/>
      <i/>
      <u val="single"/>
      <sz val="16"/>
      <color indexed="8"/>
      <name val="Abadi MT Condensed Light"/>
      <family val="2"/>
    </font>
    <font>
      <b/>
      <sz val="12"/>
      <color indexed="10"/>
      <name val="Comic Sans MS"/>
      <family val="4"/>
    </font>
    <font>
      <b/>
      <sz val="14"/>
      <color indexed="10"/>
      <name val="Times New Roman"/>
      <family val="1"/>
    </font>
    <font>
      <b/>
      <i/>
      <u val="single"/>
      <sz val="16"/>
      <name val="Abadi MT Condensed Light"/>
      <family val="2"/>
    </font>
    <font>
      <sz val="12"/>
      <name val="Abadi MT Condensed Light"/>
      <family val="2"/>
    </font>
    <font>
      <b/>
      <sz val="12"/>
      <name val="Arial"/>
      <family val="2"/>
    </font>
    <font>
      <b/>
      <i/>
      <sz val="10"/>
      <color indexed="12"/>
      <name val="Comic Sans MS"/>
      <family val="4"/>
    </font>
    <font>
      <b/>
      <i/>
      <sz val="10"/>
      <color indexed="10"/>
      <name val="Comic Sans MS"/>
      <family val="4"/>
    </font>
    <font>
      <i/>
      <sz val="12"/>
      <color indexed="12"/>
      <name val="Comic Sans MS"/>
      <family val="4"/>
    </font>
    <font>
      <i/>
      <sz val="12"/>
      <color indexed="10"/>
      <name val="Comic Sans MS"/>
      <family val="4"/>
    </font>
    <font>
      <b/>
      <i/>
      <sz val="14"/>
      <name val="Abadi MT Condensed Light"/>
      <family val="2"/>
    </font>
    <font>
      <b/>
      <i/>
      <sz val="16"/>
      <name val="Abadi MT Condensed Light"/>
      <family val="2"/>
    </font>
    <font>
      <b/>
      <i/>
      <sz val="15"/>
      <name val="Abadi MT Condensed Light"/>
      <family val="2"/>
    </font>
    <font>
      <b/>
      <sz val="16"/>
      <name val="Arial"/>
      <family val="2"/>
    </font>
    <font>
      <sz val="12"/>
      <name val="Arial"/>
      <family val="2"/>
    </font>
    <font>
      <b/>
      <i/>
      <sz val="10"/>
      <name val="Arial"/>
      <family val="2"/>
    </font>
    <font>
      <b/>
      <i/>
      <sz val="10"/>
      <name val="Symbol"/>
      <family val="1"/>
    </font>
    <font>
      <i/>
      <sz val="10"/>
      <name val="Arial"/>
      <family val="2"/>
    </font>
    <font>
      <b/>
      <i/>
      <sz val="12"/>
      <name val="Arial"/>
      <family val="2"/>
    </font>
    <font>
      <u val="single"/>
      <sz val="10"/>
      <color indexed="12"/>
      <name val="Arial"/>
      <family val="0"/>
    </font>
    <font>
      <u val="single"/>
      <sz val="10"/>
      <color indexed="36"/>
      <name val="Arial"/>
      <family val="0"/>
    </font>
    <font>
      <sz val="8"/>
      <name val="Arial"/>
      <family val="0"/>
    </font>
    <font>
      <b/>
      <sz val="8"/>
      <name val="Arial"/>
      <family val="0"/>
    </font>
    <font>
      <b/>
      <sz val="16"/>
      <name val="Times New Roman"/>
      <family val="1"/>
    </font>
    <font>
      <sz val="12"/>
      <name val="Times New Roman"/>
      <family val="1"/>
    </font>
    <font>
      <sz val="10"/>
      <color indexed="56"/>
      <name val="Arial"/>
      <family val="2"/>
    </font>
    <font>
      <sz val="10"/>
      <color indexed="56"/>
      <name val="Symbol"/>
      <family val="1"/>
    </font>
    <font>
      <b/>
      <u val="single"/>
      <sz val="12"/>
      <color indexed="56"/>
      <name val="Arial"/>
      <family val="2"/>
    </font>
    <font>
      <sz val="12"/>
      <color indexed="12"/>
      <name val="Comic Sans MS"/>
      <family val="4"/>
    </font>
    <font>
      <u val="single"/>
      <sz val="12"/>
      <color indexed="12"/>
      <name val="Comic Sans MS"/>
      <family val="4"/>
    </font>
    <font>
      <sz val="12"/>
      <color indexed="10"/>
      <name val="Comic Sans MS"/>
      <family val="4"/>
    </font>
    <font>
      <b/>
      <sz val="12"/>
      <color indexed="8"/>
      <name val="Symbol"/>
      <family val="1"/>
    </font>
    <font>
      <sz val="12"/>
      <color indexed="53"/>
      <name val="Comic Sans MS"/>
      <family val="4"/>
    </font>
    <font>
      <sz val="12"/>
      <color indexed="8"/>
      <name val="Comic Sans MS"/>
      <family val="4"/>
    </font>
    <font>
      <sz val="12"/>
      <color indexed="52"/>
      <name val="Comic Sans MS"/>
      <family val="4"/>
    </font>
    <font>
      <sz val="12"/>
      <color indexed="14"/>
      <name val="Comic Sans MS"/>
      <family val="4"/>
    </font>
    <font>
      <sz val="12"/>
      <color indexed="40"/>
      <name val="Comic Sans MS"/>
      <family val="4"/>
    </font>
    <font>
      <sz val="12"/>
      <color indexed="20"/>
      <name val="Comic Sans MS"/>
      <family val="4"/>
    </font>
    <font>
      <sz val="16"/>
      <color indexed="12"/>
      <name val="Comic Sans MS"/>
      <family val="4"/>
    </font>
    <font>
      <sz val="12"/>
      <name val="Comic Sans MS"/>
      <family val="4"/>
    </font>
    <font>
      <b/>
      <sz val="14"/>
      <color indexed="10"/>
      <name val="Symbol"/>
      <family val="1"/>
    </font>
    <font>
      <sz val="10"/>
      <color indexed="12"/>
      <name val="Comic Sans MS"/>
      <family val="4"/>
    </font>
    <font>
      <b/>
      <sz val="10"/>
      <color indexed="10"/>
      <name val="Comic Sans MS"/>
      <family val="4"/>
    </font>
    <font>
      <b/>
      <sz val="10"/>
      <color indexed="12"/>
      <name val="Comic Sans MS"/>
      <family val="4"/>
    </font>
    <font>
      <sz val="10"/>
      <name val="Comic Sans MS"/>
      <family val="4"/>
    </font>
    <font>
      <b/>
      <sz val="10"/>
      <name val="Arial"/>
      <family val="2"/>
    </font>
    <font>
      <b/>
      <sz val="10"/>
      <name val="Symbol"/>
      <family val="1"/>
    </font>
    <font>
      <b/>
      <sz val="10"/>
      <name val="Comic Sans MS"/>
      <family val="4"/>
    </font>
    <font>
      <b/>
      <sz val="10"/>
      <color indexed="12"/>
      <name val="Arial"/>
      <family val="2"/>
    </font>
    <font>
      <b/>
      <i/>
      <sz val="10"/>
      <color indexed="12"/>
      <name val="Arial"/>
      <family val="2"/>
    </font>
    <font>
      <b/>
      <sz val="10"/>
      <color indexed="17"/>
      <name val="Arial"/>
      <family val="2"/>
    </font>
    <font>
      <b/>
      <sz val="10"/>
      <color indexed="53"/>
      <name val="Arial"/>
      <family val="2"/>
    </font>
    <font>
      <b/>
      <sz val="10"/>
      <color indexed="14"/>
      <name val="Arial"/>
      <family val="2"/>
    </font>
    <font>
      <b/>
      <sz val="10"/>
      <color indexed="40"/>
      <name val="Arial"/>
      <family val="2"/>
    </font>
    <font>
      <b/>
      <sz val="10"/>
      <color indexed="10"/>
      <name val="Arial"/>
      <family val="2"/>
    </font>
    <font>
      <b/>
      <sz val="10"/>
      <color indexed="20"/>
      <name val="Arial"/>
      <family val="2"/>
    </font>
    <font>
      <b/>
      <sz val="10"/>
      <color indexed="8"/>
      <name val="Arial"/>
      <family val="2"/>
    </font>
    <font>
      <sz val="10"/>
      <color indexed="10"/>
      <name val="Comic Sans MS"/>
      <family val="4"/>
    </font>
    <font>
      <sz val="10"/>
      <color indexed="17"/>
      <name val="Arial"/>
      <family val="2"/>
    </font>
    <font>
      <sz val="10"/>
      <color indexed="14"/>
      <name val="Arial"/>
      <family val="2"/>
    </font>
    <font>
      <sz val="10"/>
      <color indexed="10"/>
      <name val="Arial"/>
      <family val="2"/>
    </font>
    <font>
      <sz val="10"/>
      <color indexed="40"/>
      <name val="Arial"/>
      <family val="2"/>
    </font>
    <font>
      <sz val="10"/>
      <color indexed="53"/>
      <name val="Arial"/>
      <family val="2"/>
    </font>
    <font>
      <sz val="10"/>
      <color indexed="12"/>
      <name val="Arial"/>
      <family val="2"/>
    </font>
    <font>
      <sz val="10"/>
      <color indexed="21"/>
      <name val="Arial"/>
      <family val="2"/>
    </font>
    <font>
      <b/>
      <i/>
      <sz val="10"/>
      <color indexed="10"/>
      <name val="Arial"/>
      <family val="2"/>
    </font>
    <font>
      <b/>
      <sz val="12"/>
      <name val="Comic Sans MS"/>
      <family val="4"/>
    </font>
    <font>
      <sz val="12"/>
      <name val="Symbol"/>
      <family val="1"/>
    </font>
    <font>
      <u val="single"/>
      <sz val="12"/>
      <color indexed="12"/>
      <name val="Arial"/>
      <family val="0"/>
    </font>
    <font>
      <b/>
      <i/>
      <sz val="14"/>
      <color indexed="10"/>
      <name val="Comic Sans MS"/>
      <family val="4"/>
    </font>
    <font>
      <b/>
      <sz val="10"/>
      <color indexed="17"/>
      <name val="Comic Sans MS"/>
      <family val="4"/>
    </font>
    <font>
      <b/>
      <sz val="10"/>
      <color indexed="48"/>
      <name val="Comic Sans MS"/>
      <family val="4"/>
    </font>
    <font>
      <b/>
      <sz val="10"/>
      <color indexed="57"/>
      <name val="Arial"/>
      <family val="2"/>
    </font>
    <font>
      <b/>
      <sz val="10"/>
      <color indexed="16"/>
      <name val="Comic Sans MS"/>
      <family val="4"/>
    </font>
    <font>
      <b/>
      <sz val="10"/>
      <color indexed="16"/>
      <name val="Arial"/>
      <family val="2"/>
    </font>
    <font>
      <b/>
      <sz val="10"/>
      <color indexed="48"/>
      <name val="Arial"/>
      <family val="2"/>
    </font>
    <font>
      <sz val="16"/>
      <name val="Arial"/>
      <family val="0"/>
    </font>
    <font>
      <sz val="8"/>
      <color indexed="12"/>
      <name val="Arial"/>
      <family val="2"/>
    </font>
    <font>
      <b/>
      <sz val="12"/>
      <color indexed="12"/>
      <name val="Arial"/>
      <family val="2"/>
    </font>
    <font>
      <b/>
      <sz val="14"/>
      <color indexed="8"/>
      <name val="Arial"/>
      <family val="2"/>
    </font>
    <font>
      <b/>
      <i/>
      <sz val="10"/>
      <color indexed="8"/>
      <name val="Arial"/>
      <family val="2"/>
    </font>
    <font>
      <sz val="10"/>
      <color indexed="8"/>
      <name val="Arial"/>
      <family val="2"/>
    </font>
    <font>
      <b/>
      <sz val="12"/>
      <color indexed="10"/>
      <name val="Arial"/>
      <family val="2"/>
    </font>
    <font>
      <b/>
      <i/>
      <sz val="12"/>
      <color indexed="17"/>
      <name val="Comic Sans MS"/>
      <family val="4"/>
    </font>
    <font>
      <b/>
      <sz val="12"/>
      <color indexed="17"/>
      <name val="Arial"/>
      <family val="2"/>
    </font>
    <font>
      <b/>
      <i/>
      <sz val="12"/>
      <color indexed="17"/>
      <name val="Arial"/>
      <family val="2"/>
    </font>
    <font>
      <sz val="14"/>
      <color indexed="10"/>
      <name val="Comic Sans MS"/>
      <family val="4"/>
    </font>
    <font>
      <b/>
      <sz val="11"/>
      <color indexed="12"/>
      <name val="Comic Sans MS"/>
      <family val="4"/>
    </font>
    <font>
      <b/>
      <sz val="11"/>
      <color indexed="10"/>
      <name val="Comic Sans MS"/>
      <family val="4"/>
    </font>
    <font>
      <b/>
      <sz val="14"/>
      <color indexed="20"/>
      <name val="Comic Sans MS"/>
      <family val="4"/>
    </font>
    <font>
      <sz val="16"/>
      <color indexed="17"/>
      <name val="Comic Sans MS"/>
      <family val="4"/>
    </font>
  </fonts>
  <fills count="13">
    <fill>
      <patternFill/>
    </fill>
    <fill>
      <patternFill patternType="gray125"/>
    </fill>
    <fill>
      <patternFill patternType="solid">
        <fgColor indexed="26"/>
        <bgColor indexed="64"/>
      </patternFill>
    </fill>
    <fill>
      <patternFill patternType="solid">
        <fgColor indexed="27"/>
        <bgColor indexed="64"/>
      </patternFill>
    </fill>
    <fill>
      <patternFill patternType="solid">
        <fgColor indexed="26"/>
        <bgColor indexed="64"/>
      </patternFill>
    </fill>
    <fill>
      <patternFill patternType="solid">
        <fgColor indexed="27"/>
        <bgColor indexed="64"/>
      </patternFill>
    </fill>
    <fill>
      <patternFill patternType="solid">
        <fgColor indexed="41"/>
        <bgColor indexed="64"/>
      </patternFill>
    </fill>
    <fill>
      <patternFill patternType="solid">
        <fgColor indexed="4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22"/>
        <bgColor indexed="64"/>
      </patternFill>
    </fill>
    <fill>
      <patternFill patternType="solid">
        <fgColor indexed="41"/>
        <bgColor indexed="64"/>
      </patternFill>
    </fill>
  </fills>
  <borders count="93">
    <border>
      <left/>
      <right/>
      <top/>
      <bottom/>
      <diagonal/>
    </border>
    <border>
      <left style="thick">
        <color indexed="10"/>
      </left>
      <right style="thick">
        <color indexed="10"/>
      </right>
      <top style="thick">
        <color indexed="10"/>
      </top>
      <bottom style="thin">
        <color indexed="10"/>
      </bottom>
    </border>
    <border>
      <left style="thick">
        <color indexed="10"/>
      </left>
      <right style="thick">
        <color indexed="10"/>
      </right>
      <top style="thin">
        <color indexed="10"/>
      </top>
      <bottom style="thin">
        <color indexed="10"/>
      </bottom>
    </border>
    <border>
      <left>
        <color indexed="63"/>
      </left>
      <right>
        <color indexed="63"/>
      </right>
      <top style="thick">
        <color indexed="10"/>
      </top>
      <bottom style="thick">
        <color indexed="10"/>
      </bottom>
    </border>
    <border>
      <left style="thick">
        <color indexed="10"/>
      </left>
      <right style="thick">
        <color indexed="10"/>
      </right>
      <top>
        <color indexed="63"/>
      </top>
      <bottom style="thin">
        <color indexed="10"/>
      </bottom>
    </border>
    <border>
      <left style="thick">
        <color indexed="10"/>
      </left>
      <right style="thick">
        <color indexed="10"/>
      </right>
      <top style="thin">
        <color indexed="10"/>
      </top>
      <bottom style="thick">
        <color indexed="10"/>
      </botto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thick">
        <color indexed="12"/>
      </left>
      <right style="thin">
        <color indexed="12"/>
      </right>
      <top style="thick">
        <color indexed="12"/>
      </top>
      <bottom style="thin">
        <color indexed="12"/>
      </bottom>
    </border>
    <border>
      <left style="thin">
        <color indexed="12"/>
      </left>
      <right style="thin">
        <color indexed="12"/>
      </right>
      <top style="thick">
        <color indexed="12"/>
      </top>
      <bottom>
        <color indexed="63"/>
      </bottom>
    </border>
    <border>
      <left style="thin">
        <color indexed="12"/>
      </left>
      <right style="thick">
        <color indexed="12"/>
      </right>
      <top style="thick">
        <color indexed="12"/>
      </top>
      <bottom>
        <color indexed="63"/>
      </bottom>
    </border>
    <border>
      <left style="thick">
        <color indexed="12"/>
      </left>
      <right style="thin">
        <color indexed="12"/>
      </right>
      <top style="thick">
        <color indexed="12"/>
      </top>
      <bottom style="thin"/>
    </border>
    <border>
      <left style="thin">
        <color indexed="12"/>
      </left>
      <right style="thin">
        <color indexed="12"/>
      </right>
      <top style="thick">
        <color indexed="12"/>
      </top>
      <bottom style="thin"/>
    </border>
    <border>
      <left style="thin">
        <color indexed="12"/>
      </left>
      <right style="thin">
        <color indexed="12"/>
      </right>
      <top style="thin">
        <color indexed="12"/>
      </top>
      <bottom style="thin"/>
    </border>
    <border>
      <left style="thin">
        <color indexed="12"/>
      </left>
      <right style="thin">
        <color indexed="12"/>
      </right>
      <top style="thin"/>
      <bottom style="thin"/>
    </border>
    <border>
      <left style="thin">
        <color indexed="12"/>
      </left>
      <right style="thick">
        <color indexed="12"/>
      </right>
      <top style="thin">
        <color indexed="12"/>
      </top>
      <bottom style="thin"/>
    </border>
    <border>
      <left style="thick">
        <color indexed="12"/>
      </left>
      <right style="thin">
        <color indexed="12"/>
      </right>
      <top style="thin"/>
      <bottom style="thin"/>
    </border>
    <border>
      <left style="thin">
        <color indexed="12"/>
      </left>
      <right style="thick">
        <color indexed="12"/>
      </right>
      <top style="thin"/>
      <bottom style="thin"/>
    </border>
    <border>
      <left style="thick">
        <color indexed="12"/>
      </left>
      <right style="thin">
        <color indexed="12"/>
      </right>
      <top style="thin"/>
      <bottom style="thick">
        <color indexed="12"/>
      </bottom>
    </border>
    <border>
      <left style="thin">
        <color indexed="12"/>
      </left>
      <right style="thin">
        <color indexed="12"/>
      </right>
      <top style="thin"/>
      <bottom style="thick">
        <color indexed="12"/>
      </bottom>
    </border>
    <border>
      <left style="thin">
        <color indexed="12"/>
      </left>
      <right style="thick">
        <color indexed="12"/>
      </right>
      <top style="thin"/>
      <bottom style="thick">
        <color indexed="12"/>
      </bottom>
    </border>
    <border>
      <left style="thick">
        <color indexed="39"/>
      </left>
      <right style="thin">
        <color indexed="39"/>
      </right>
      <top style="thick">
        <color indexed="39"/>
      </top>
      <bottom style="thin">
        <color indexed="39"/>
      </bottom>
    </border>
    <border>
      <left style="thin">
        <color indexed="39"/>
      </left>
      <right style="thin">
        <color indexed="39"/>
      </right>
      <top style="thick">
        <color indexed="39"/>
      </top>
      <bottom style="thin">
        <color indexed="39"/>
      </bottom>
    </border>
    <border>
      <left style="thin">
        <color indexed="39"/>
      </left>
      <right style="thick">
        <color indexed="39"/>
      </right>
      <top style="thick">
        <color indexed="39"/>
      </top>
      <bottom style="thin">
        <color indexed="39"/>
      </bottom>
    </border>
    <border>
      <left style="thick">
        <color indexed="39"/>
      </left>
      <right style="thin">
        <color indexed="39"/>
      </right>
      <top style="thin">
        <color indexed="39"/>
      </top>
      <bottom style="thin">
        <color indexed="39"/>
      </bottom>
    </border>
    <border>
      <left style="thin">
        <color indexed="39"/>
      </left>
      <right style="thin">
        <color indexed="39"/>
      </right>
      <top style="thin">
        <color indexed="39"/>
      </top>
      <bottom style="thin">
        <color indexed="39"/>
      </bottom>
    </border>
    <border>
      <left style="thin">
        <color indexed="39"/>
      </left>
      <right style="thick">
        <color indexed="39"/>
      </right>
      <top style="thin">
        <color indexed="39"/>
      </top>
      <bottom style="thin">
        <color indexed="39"/>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ck">
        <color indexed="12"/>
      </left>
      <right>
        <color indexed="63"/>
      </right>
      <top>
        <color indexed="63"/>
      </top>
      <bottom>
        <color indexed="63"/>
      </bottom>
    </border>
    <border>
      <left>
        <color indexed="63"/>
      </left>
      <right style="thick">
        <color indexed="12"/>
      </right>
      <top>
        <color indexed="63"/>
      </top>
      <bottom>
        <color indexed="63"/>
      </bottom>
    </border>
    <border>
      <left style="thick">
        <color indexed="12"/>
      </left>
      <right>
        <color indexed="63"/>
      </right>
      <top>
        <color indexed="63"/>
      </top>
      <bottom style="thick">
        <color indexed="12"/>
      </bottom>
    </border>
    <border>
      <left>
        <color indexed="63"/>
      </left>
      <right style="thick">
        <color indexed="12"/>
      </right>
      <top>
        <color indexed="63"/>
      </top>
      <bottom style="thick">
        <color indexed="12"/>
      </bottom>
    </border>
    <border>
      <left style="thick">
        <color indexed="12"/>
      </left>
      <right>
        <color indexed="63"/>
      </right>
      <top style="thick">
        <color indexed="12"/>
      </top>
      <bottom>
        <color indexed="63"/>
      </bottom>
    </border>
    <border>
      <left>
        <color indexed="63"/>
      </left>
      <right style="thick">
        <color indexed="12"/>
      </right>
      <top style="thick">
        <color indexed="12"/>
      </top>
      <bottom>
        <color indexed="63"/>
      </bottom>
    </border>
    <border>
      <left style="thick">
        <color indexed="60"/>
      </left>
      <right>
        <color indexed="63"/>
      </right>
      <top>
        <color indexed="63"/>
      </top>
      <bottom>
        <color indexed="63"/>
      </bottom>
    </border>
    <border>
      <left style="thick">
        <color indexed="60"/>
      </left>
      <right>
        <color indexed="63"/>
      </right>
      <top>
        <color indexed="63"/>
      </top>
      <bottom style="thick">
        <color indexed="60"/>
      </bottom>
    </border>
    <border>
      <left>
        <color indexed="63"/>
      </left>
      <right>
        <color indexed="63"/>
      </right>
      <top>
        <color indexed="63"/>
      </top>
      <bottom style="thick">
        <color indexed="60"/>
      </bottom>
    </border>
    <border>
      <left>
        <color indexed="63"/>
      </left>
      <right style="thin">
        <color indexed="60"/>
      </right>
      <top>
        <color indexed="63"/>
      </top>
      <bottom>
        <color indexed="63"/>
      </bottom>
    </border>
    <border>
      <left>
        <color indexed="63"/>
      </left>
      <right style="thin">
        <color indexed="60"/>
      </right>
      <top>
        <color indexed="63"/>
      </top>
      <bottom style="thick">
        <color indexed="60"/>
      </bottom>
    </border>
    <border>
      <left style="thin">
        <color indexed="60"/>
      </left>
      <right>
        <color indexed="63"/>
      </right>
      <top>
        <color indexed="63"/>
      </top>
      <bottom>
        <color indexed="63"/>
      </bottom>
    </border>
    <border>
      <left style="thin">
        <color indexed="60"/>
      </left>
      <right>
        <color indexed="63"/>
      </right>
      <top>
        <color indexed="63"/>
      </top>
      <bottom style="thick">
        <color indexed="60"/>
      </bottom>
    </border>
    <border>
      <left style="thick">
        <color indexed="60"/>
      </left>
      <right>
        <color indexed="63"/>
      </right>
      <top>
        <color indexed="63"/>
      </top>
      <bottom style="thin">
        <color indexed="60"/>
      </bottom>
    </border>
    <border>
      <left>
        <color indexed="63"/>
      </left>
      <right>
        <color indexed="63"/>
      </right>
      <top>
        <color indexed="63"/>
      </top>
      <bottom style="thin">
        <color indexed="60"/>
      </bottom>
    </border>
    <border>
      <left>
        <color indexed="63"/>
      </left>
      <right style="thin">
        <color indexed="60"/>
      </right>
      <top>
        <color indexed="63"/>
      </top>
      <bottom style="thin">
        <color indexed="60"/>
      </bottom>
    </border>
    <border>
      <left style="thin">
        <color indexed="60"/>
      </left>
      <right>
        <color indexed="63"/>
      </right>
      <top>
        <color indexed="63"/>
      </top>
      <bottom style="thin">
        <color indexed="60"/>
      </bottom>
    </border>
    <border>
      <left>
        <color indexed="63"/>
      </left>
      <right style="thick">
        <color indexed="60"/>
      </right>
      <top>
        <color indexed="63"/>
      </top>
      <bottom style="thin">
        <color indexed="60"/>
      </bottom>
    </border>
    <border>
      <left>
        <color indexed="63"/>
      </left>
      <right style="thick">
        <color indexed="60"/>
      </right>
      <top>
        <color indexed="63"/>
      </top>
      <bottom>
        <color indexed="63"/>
      </bottom>
    </border>
    <border>
      <left>
        <color indexed="63"/>
      </left>
      <right style="thick">
        <color indexed="60"/>
      </right>
      <top>
        <color indexed="63"/>
      </top>
      <bottom style="thick">
        <color indexed="60"/>
      </bottom>
    </border>
    <border>
      <left style="medium"/>
      <right style="thin"/>
      <top style="thin"/>
      <bottom style="thin"/>
    </border>
    <border>
      <left style="thin"/>
      <right style="medium"/>
      <top style="thin"/>
      <bottom style="thin"/>
    </border>
    <border>
      <left style="thick">
        <color indexed="39"/>
      </left>
      <right style="thin">
        <color indexed="39"/>
      </right>
      <top style="thin">
        <color indexed="39"/>
      </top>
      <bottom style="thick">
        <color indexed="39"/>
      </bottom>
    </border>
    <border>
      <left style="thin">
        <color indexed="39"/>
      </left>
      <right style="thin">
        <color indexed="39"/>
      </right>
      <top style="thin">
        <color indexed="39"/>
      </top>
      <bottom style="thick">
        <color indexed="39"/>
      </bottom>
    </border>
    <border>
      <left style="thin">
        <color indexed="39"/>
      </left>
      <right style="thick">
        <color indexed="39"/>
      </right>
      <top style="thin">
        <color indexed="39"/>
      </top>
      <bottom style="thick">
        <color indexed="39"/>
      </bottom>
    </border>
    <border>
      <left style="medium"/>
      <right>
        <color indexed="63"/>
      </right>
      <top>
        <color indexed="63"/>
      </top>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color indexed="12"/>
      </left>
      <right style="thin">
        <color indexed="12"/>
      </right>
      <top style="thin"/>
      <bottom>
        <color indexed="63"/>
      </bottom>
    </border>
    <border>
      <left style="thick">
        <color indexed="39"/>
      </left>
      <right>
        <color indexed="63"/>
      </right>
      <top style="thick">
        <color indexed="39"/>
      </top>
      <bottom style="thick">
        <color indexed="39"/>
      </bottom>
    </border>
    <border>
      <left>
        <color indexed="63"/>
      </left>
      <right>
        <color indexed="63"/>
      </right>
      <top style="thick">
        <color indexed="39"/>
      </top>
      <bottom style="thick">
        <color indexed="39"/>
      </bottom>
    </border>
    <border>
      <left style="thick">
        <color indexed="12"/>
      </left>
      <right style="thick">
        <color indexed="12"/>
      </right>
      <top style="thick">
        <color indexed="12"/>
      </top>
      <bottom style="thick">
        <color indexed="12"/>
      </bottom>
    </border>
    <border>
      <left>
        <color indexed="63"/>
      </left>
      <right style="thick">
        <color indexed="39"/>
      </right>
      <top style="thick">
        <color indexed="39"/>
      </top>
      <bottom style="thick">
        <color indexed="39"/>
      </bottom>
    </border>
    <border>
      <left style="medium"/>
      <right style="medium"/>
      <top style="medium"/>
      <bottom style="medium"/>
    </border>
    <border>
      <left style="thick">
        <color indexed="10"/>
      </left>
      <right style="thick">
        <color indexed="10"/>
      </right>
      <top style="thick">
        <color indexed="10"/>
      </top>
      <bottom>
        <color indexed="63"/>
      </bottom>
    </border>
    <border>
      <left style="thick">
        <color indexed="10"/>
      </left>
      <right style="thick">
        <color indexed="10"/>
      </right>
      <top>
        <color indexed="63"/>
      </top>
      <bottom style="thick">
        <color indexed="10"/>
      </bottom>
    </border>
    <border>
      <left style="thick">
        <color indexed="60"/>
      </left>
      <right>
        <color indexed="63"/>
      </right>
      <top style="thin">
        <color indexed="60"/>
      </top>
      <bottom>
        <color indexed="63"/>
      </bottom>
    </border>
    <border>
      <left>
        <color indexed="63"/>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style="thin">
        <color indexed="60"/>
      </top>
      <bottom>
        <color indexed="63"/>
      </bottom>
    </border>
    <border>
      <left>
        <color indexed="63"/>
      </left>
      <right style="thick">
        <color indexed="60"/>
      </right>
      <top style="thin">
        <color indexed="60"/>
      </top>
      <bottom>
        <color indexed="63"/>
      </bottom>
    </border>
    <border>
      <left style="thick">
        <color indexed="60"/>
      </left>
      <right>
        <color indexed="63"/>
      </right>
      <top style="thick">
        <color indexed="60"/>
      </top>
      <bottom>
        <color indexed="63"/>
      </bottom>
    </border>
    <border>
      <left>
        <color indexed="63"/>
      </left>
      <right>
        <color indexed="63"/>
      </right>
      <top style="thick">
        <color indexed="60"/>
      </top>
      <bottom>
        <color indexed="63"/>
      </bottom>
    </border>
    <border>
      <left>
        <color indexed="63"/>
      </left>
      <right style="thin">
        <color indexed="60"/>
      </right>
      <top style="thick">
        <color indexed="60"/>
      </top>
      <bottom>
        <color indexed="63"/>
      </bottom>
    </border>
    <border>
      <left style="thin">
        <color indexed="60"/>
      </left>
      <right>
        <color indexed="63"/>
      </right>
      <top style="thick">
        <color indexed="60"/>
      </top>
      <bottom>
        <color indexed="63"/>
      </bottom>
    </border>
    <border>
      <left>
        <color indexed="63"/>
      </left>
      <right style="thick">
        <color indexed="60"/>
      </right>
      <top style="thick">
        <color indexed="60"/>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0" borderId="0" applyNumberFormat="0" applyFill="0" applyBorder="0" applyAlignment="0" applyProtection="0"/>
    <xf numFmtId="0" fontId="25"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359">
    <xf numFmtId="0" fontId="0" fillId="0" borderId="0" xfId="0" applyAlignment="1">
      <alignment/>
    </xf>
    <xf numFmtId="0" fontId="8" fillId="2" borderId="0" xfId="0" applyFont="1" applyFill="1" applyAlignment="1">
      <alignment/>
    </xf>
    <xf numFmtId="0" fontId="9" fillId="2" borderId="0" xfId="0" applyFont="1" applyFill="1" applyAlignment="1">
      <alignment/>
    </xf>
    <xf numFmtId="0" fontId="0" fillId="2" borderId="0" xfId="0" applyFill="1" applyAlignment="1">
      <alignment/>
    </xf>
    <xf numFmtId="0" fontId="9" fillId="2" borderId="0" xfId="0" applyFont="1" applyFill="1" applyAlignment="1">
      <alignment horizontal="right"/>
    </xf>
    <xf numFmtId="0" fontId="10" fillId="3" borderId="1" xfId="0" applyFont="1" applyFill="1" applyBorder="1" applyAlignment="1">
      <alignment horizontal="right"/>
    </xf>
    <xf numFmtId="0" fontId="10" fillId="3" borderId="2" xfId="0" applyFont="1" applyFill="1" applyBorder="1" applyAlignment="1">
      <alignment horizontal="right"/>
    </xf>
    <xf numFmtId="0" fontId="9" fillId="2" borderId="3" xfId="0" applyFont="1" applyFill="1" applyBorder="1" applyAlignment="1">
      <alignment horizontal="right"/>
    </xf>
    <xf numFmtId="0" fontId="10" fillId="3" borderId="4" xfId="0" applyFont="1" applyFill="1" applyBorder="1" applyAlignment="1">
      <alignment horizontal="right"/>
    </xf>
    <xf numFmtId="0" fontId="10" fillId="3" borderId="5" xfId="0" applyFont="1" applyFill="1" applyBorder="1" applyAlignment="1">
      <alignment horizontal="right"/>
    </xf>
    <xf numFmtId="0" fontId="8" fillId="2" borderId="0" xfId="0" applyFont="1" applyFill="1" applyAlignment="1">
      <alignment horizontal="center"/>
    </xf>
    <xf numFmtId="0" fontId="0" fillId="2" borderId="0" xfId="0" applyFill="1" applyAlignment="1">
      <alignment horizontal="right"/>
    </xf>
    <xf numFmtId="0" fontId="15" fillId="4" borderId="6" xfId="0" applyFont="1" applyFill="1" applyBorder="1" applyAlignment="1">
      <alignment horizontal="center" vertical="center"/>
    </xf>
    <xf numFmtId="0" fontId="10" fillId="4" borderId="7" xfId="0" applyFont="1" applyFill="1" applyBorder="1" applyAlignment="1">
      <alignment horizontal="center" vertical="center"/>
    </xf>
    <xf numFmtId="0" fontId="16" fillId="4" borderId="6" xfId="0" applyFont="1" applyFill="1" applyBorder="1" applyAlignment="1">
      <alignment horizontal="right" vertical="center"/>
    </xf>
    <xf numFmtId="172" fontId="17" fillId="4" borderId="8" xfId="0" applyNumberFormat="1" applyFont="1" applyFill="1" applyBorder="1" applyAlignment="1">
      <alignment horizontal="left" vertical="center"/>
    </xf>
    <xf numFmtId="0" fontId="18" fillId="4" borderId="8" xfId="0" applyFont="1" applyFill="1" applyBorder="1" applyAlignment="1">
      <alignment horizontal="center" vertical="center"/>
    </xf>
    <xf numFmtId="0" fontId="16" fillId="4" borderId="7" xfId="0" applyFont="1" applyFill="1" applyBorder="1" applyAlignment="1">
      <alignment horizontal="center" vertical="center"/>
    </xf>
    <xf numFmtId="0" fontId="19" fillId="4" borderId="6" xfId="0" applyFont="1" applyFill="1" applyBorder="1" applyAlignment="1">
      <alignment/>
    </xf>
    <xf numFmtId="0" fontId="19" fillId="4" borderId="8" xfId="0" applyFont="1" applyFill="1" applyBorder="1" applyAlignment="1">
      <alignment/>
    </xf>
    <xf numFmtId="0" fontId="19" fillId="4" borderId="0" xfId="0" applyFont="1" applyFill="1" applyAlignment="1">
      <alignment/>
    </xf>
    <xf numFmtId="0" fontId="15" fillId="4" borderId="0" xfId="0" applyFont="1" applyFill="1" applyBorder="1" applyAlignment="1">
      <alignment horizontal="center" vertical="center"/>
    </xf>
    <xf numFmtId="0" fontId="20" fillId="4" borderId="9" xfId="0" applyFont="1" applyFill="1" applyBorder="1" applyAlignment="1">
      <alignment horizontal="center" textRotation="90" wrapText="1"/>
    </xf>
    <xf numFmtId="0" fontId="20" fillId="4" borderId="10" xfId="0" applyFont="1" applyFill="1" applyBorder="1" applyAlignment="1">
      <alignment horizontal="center" textRotation="90" wrapText="1"/>
    </xf>
    <xf numFmtId="0" fontId="20" fillId="4" borderId="11" xfId="0" applyFont="1" applyFill="1" applyBorder="1" applyAlignment="1">
      <alignment horizontal="center" textRotation="90" wrapText="1"/>
    </xf>
    <xf numFmtId="0" fontId="22" fillId="4" borderId="12" xfId="0" applyFont="1" applyFill="1" applyBorder="1" applyAlignment="1">
      <alignment horizontal="center" vertical="center"/>
    </xf>
    <xf numFmtId="0" fontId="23" fillId="5" borderId="13" xfId="0" applyFont="1" applyFill="1" applyBorder="1" applyAlignment="1">
      <alignment horizontal="center" vertical="center"/>
    </xf>
    <xf numFmtId="0" fontId="22" fillId="4" borderId="13" xfId="0" applyFont="1" applyFill="1" applyBorder="1" applyAlignment="1">
      <alignment horizontal="center" vertical="center"/>
    </xf>
    <xf numFmtId="173" fontId="19" fillId="5" borderId="14" xfId="0" applyNumberFormat="1" applyFont="1" applyFill="1" applyBorder="1" applyAlignment="1">
      <alignment horizontal="center" vertical="center"/>
    </xf>
    <xf numFmtId="173" fontId="19" fillId="4" borderId="14" xfId="0" applyNumberFormat="1" applyFont="1" applyFill="1" applyBorder="1" applyAlignment="1">
      <alignment horizontal="center" vertical="center"/>
    </xf>
    <xf numFmtId="173" fontId="19" fillId="5" borderId="15" xfId="0" applyNumberFormat="1" applyFont="1" applyFill="1" applyBorder="1" applyAlignment="1">
      <alignment horizontal="center" vertical="center"/>
    </xf>
    <xf numFmtId="1" fontId="19" fillId="4" borderId="14" xfId="0" applyNumberFormat="1" applyFont="1" applyFill="1" applyBorder="1" applyAlignment="1">
      <alignment horizontal="center" vertical="center"/>
    </xf>
    <xf numFmtId="0" fontId="19" fillId="5" borderId="14" xfId="0" applyFont="1" applyFill="1" applyBorder="1" applyAlignment="1">
      <alignment horizontal="center" vertical="center"/>
    </xf>
    <xf numFmtId="0" fontId="19" fillId="4" borderId="14" xfId="0" applyFont="1" applyFill="1" applyBorder="1" applyAlignment="1">
      <alignment horizontal="center" vertical="center"/>
    </xf>
    <xf numFmtId="174" fontId="19" fillId="4" borderId="14" xfId="0" applyNumberFormat="1" applyFont="1" applyFill="1" applyBorder="1" applyAlignment="1">
      <alignment horizontal="center" vertical="center"/>
    </xf>
    <xf numFmtId="0" fontId="19" fillId="6" borderId="14" xfId="0" applyNumberFormat="1" applyFont="1" applyFill="1" applyBorder="1" applyAlignment="1">
      <alignment horizontal="center" vertical="center"/>
    </xf>
    <xf numFmtId="174" fontId="19" fillId="4" borderId="16" xfId="0" applyNumberFormat="1" applyFont="1" applyFill="1" applyBorder="1" applyAlignment="1">
      <alignment horizontal="center" vertical="center"/>
    </xf>
    <xf numFmtId="0" fontId="22" fillId="4" borderId="17" xfId="0" applyFont="1" applyFill="1" applyBorder="1" applyAlignment="1">
      <alignment horizontal="center" vertical="center"/>
    </xf>
    <xf numFmtId="0" fontId="23" fillId="5" borderId="15" xfId="0" applyFont="1" applyFill="1" applyBorder="1" applyAlignment="1">
      <alignment horizontal="center" vertical="center"/>
    </xf>
    <xf numFmtId="0" fontId="22" fillId="4" borderId="15" xfId="0" applyFont="1" applyFill="1" applyBorder="1" applyAlignment="1">
      <alignment horizontal="center" vertical="center"/>
    </xf>
    <xf numFmtId="0" fontId="19" fillId="5" borderId="15" xfId="0" applyFont="1" applyFill="1" applyBorder="1" applyAlignment="1">
      <alignment horizontal="center" vertical="center"/>
    </xf>
    <xf numFmtId="0" fontId="19" fillId="4" borderId="15" xfId="0" applyFont="1" applyFill="1" applyBorder="1" applyAlignment="1">
      <alignment horizontal="center" vertical="center"/>
    </xf>
    <xf numFmtId="174" fontId="19" fillId="4" borderId="18" xfId="0" applyNumberFormat="1" applyFont="1" applyFill="1" applyBorder="1" applyAlignment="1">
      <alignment horizontal="center" vertical="center"/>
    </xf>
    <xf numFmtId="0" fontId="22" fillId="4" borderId="19" xfId="0" applyFont="1" applyFill="1" applyBorder="1" applyAlignment="1">
      <alignment horizontal="center" vertical="center"/>
    </xf>
    <xf numFmtId="0" fontId="23" fillId="5" borderId="20" xfId="0" applyFont="1" applyFill="1" applyBorder="1" applyAlignment="1">
      <alignment horizontal="center" vertical="center"/>
    </xf>
    <xf numFmtId="0" fontId="22" fillId="4" borderId="20" xfId="0" applyFont="1" applyFill="1" applyBorder="1" applyAlignment="1">
      <alignment horizontal="center" vertical="center"/>
    </xf>
    <xf numFmtId="173" fontId="19" fillId="5" borderId="20" xfId="0" applyNumberFormat="1" applyFont="1" applyFill="1" applyBorder="1" applyAlignment="1">
      <alignment horizontal="center" vertical="center"/>
    </xf>
    <xf numFmtId="173" fontId="19" fillId="4" borderId="20" xfId="0" applyNumberFormat="1" applyFont="1" applyFill="1" applyBorder="1" applyAlignment="1">
      <alignment horizontal="center" vertical="center"/>
    </xf>
    <xf numFmtId="1" fontId="19" fillId="4" borderId="20" xfId="0" applyNumberFormat="1" applyFont="1" applyFill="1" applyBorder="1" applyAlignment="1">
      <alignment horizontal="center" vertical="center"/>
    </xf>
    <xf numFmtId="174" fontId="19" fillId="4" borderId="20" xfId="0" applyNumberFormat="1" applyFont="1" applyFill="1" applyBorder="1" applyAlignment="1">
      <alignment horizontal="center" vertical="center"/>
    </xf>
    <xf numFmtId="0" fontId="19" fillId="6" borderId="20" xfId="0" applyNumberFormat="1" applyFont="1" applyFill="1" applyBorder="1" applyAlignment="1">
      <alignment horizontal="center" vertical="center"/>
    </xf>
    <xf numFmtId="174" fontId="19" fillId="4" borderId="21" xfId="0" applyNumberFormat="1" applyFont="1" applyFill="1" applyBorder="1" applyAlignment="1">
      <alignment horizontal="center" vertical="center"/>
    </xf>
    <xf numFmtId="0" fontId="28" fillId="4" borderId="0" xfId="0" applyFont="1" applyFill="1" applyAlignment="1">
      <alignment horizontal="centerContinuous"/>
    </xf>
    <xf numFmtId="0" fontId="0" fillId="4" borderId="0" xfId="0" applyFill="1" applyAlignment="1">
      <alignment/>
    </xf>
    <xf numFmtId="0" fontId="28" fillId="4" borderId="0" xfId="0" applyFont="1" applyFill="1" applyAlignment="1">
      <alignment horizontal="right"/>
    </xf>
    <xf numFmtId="0" fontId="0" fillId="4" borderId="0" xfId="0" applyFill="1" applyAlignment="1" applyProtection="1">
      <alignment/>
      <protection hidden="1"/>
    </xf>
    <xf numFmtId="0" fontId="29" fillId="4" borderId="0" xfId="0" applyFont="1" applyFill="1" applyAlignment="1">
      <alignment/>
    </xf>
    <xf numFmtId="0" fontId="22" fillId="4" borderId="22" xfId="0" applyFont="1" applyFill="1" applyBorder="1" applyAlignment="1" applyProtection="1">
      <alignment/>
      <protection hidden="1"/>
    </xf>
    <xf numFmtId="0" fontId="22" fillId="4" borderId="23" xfId="0" applyFont="1" applyFill="1" applyBorder="1" applyAlignment="1" applyProtection="1">
      <alignment horizontal="center"/>
      <protection hidden="1"/>
    </xf>
    <xf numFmtId="0" fontId="22" fillId="4" borderId="24" xfId="0" applyFont="1" applyFill="1" applyBorder="1" applyAlignment="1" applyProtection="1">
      <alignment horizontal="center"/>
      <protection hidden="1"/>
    </xf>
    <xf numFmtId="2" fontId="22" fillId="4" borderId="25" xfId="0" applyNumberFormat="1" applyFont="1" applyFill="1" applyBorder="1" applyAlignment="1" applyProtection="1">
      <alignment horizontal="center"/>
      <protection hidden="1"/>
    </xf>
    <xf numFmtId="179" fontId="22" fillId="4" borderId="26" xfId="0" applyNumberFormat="1" applyFont="1" applyFill="1" applyBorder="1" applyAlignment="1" applyProtection="1">
      <alignment horizontal="center"/>
      <protection hidden="1"/>
    </xf>
    <xf numFmtId="179" fontId="22" fillId="4" borderId="27" xfId="0" applyNumberFormat="1" applyFont="1" applyFill="1" applyBorder="1" applyAlignment="1" applyProtection="1">
      <alignment horizontal="center"/>
      <protection hidden="1"/>
    </xf>
    <xf numFmtId="179" fontId="0" fillId="4" borderId="0" xfId="0" applyNumberFormat="1" applyFill="1" applyAlignment="1">
      <alignment/>
    </xf>
    <xf numFmtId="0" fontId="30" fillId="4" borderId="0" xfId="0" applyFont="1" applyFill="1" applyAlignment="1">
      <alignment/>
    </xf>
    <xf numFmtId="0" fontId="24" fillId="4" borderId="0" xfId="15" applyFill="1" applyAlignment="1">
      <alignment/>
    </xf>
    <xf numFmtId="0" fontId="32" fillId="4" borderId="0" xfId="0" applyFont="1" applyFill="1" applyAlignment="1">
      <alignment/>
    </xf>
    <xf numFmtId="175" fontId="50" fillId="7" borderId="0" xfId="0" applyNumberFormat="1" applyFont="1" applyFill="1" applyAlignment="1" applyProtection="1">
      <alignment horizontal="center" vertical="center"/>
      <protection/>
    </xf>
    <xf numFmtId="0" fontId="0" fillId="4" borderId="0" xfId="0" applyFill="1" applyAlignment="1" applyProtection="1">
      <alignment/>
      <protection/>
    </xf>
    <xf numFmtId="0" fontId="0" fillId="0" borderId="0" xfId="0" applyAlignment="1" applyProtection="1">
      <alignment/>
      <protection/>
    </xf>
    <xf numFmtId="0" fontId="51" fillId="8" borderId="0" xfId="0" applyFont="1" applyFill="1" applyBorder="1" applyAlignment="1" applyProtection="1">
      <alignment horizontal="center"/>
      <protection/>
    </xf>
    <xf numFmtId="0" fontId="52" fillId="9" borderId="0" xfId="0" applyFont="1" applyFill="1" applyAlignment="1" applyProtection="1">
      <alignment horizontal="right"/>
      <protection/>
    </xf>
    <xf numFmtId="1" fontId="52" fillId="9" borderId="0" xfId="0" applyNumberFormat="1" applyFont="1" applyFill="1" applyAlignment="1" applyProtection="1">
      <alignment horizontal="center"/>
      <protection/>
    </xf>
    <xf numFmtId="0" fontId="53" fillId="8" borderId="28" xfId="0" applyFont="1" applyFill="1" applyBorder="1" applyAlignment="1" applyProtection="1">
      <alignment horizontal="center"/>
      <protection/>
    </xf>
    <xf numFmtId="0" fontId="54" fillId="10" borderId="29" xfId="0" applyFont="1" applyFill="1" applyBorder="1" applyAlignment="1" applyProtection="1">
      <alignment horizontal="center"/>
      <protection/>
    </xf>
    <xf numFmtId="1" fontId="53" fillId="10" borderId="29" xfId="0" applyNumberFormat="1" applyFont="1" applyFill="1" applyBorder="1" applyAlignment="1" applyProtection="1">
      <alignment horizontal="center"/>
      <protection/>
    </xf>
    <xf numFmtId="1" fontId="53" fillId="10" borderId="30" xfId="0" applyNumberFormat="1" applyFont="1" applyFill="1" applyBorder="1" applyAlignment="1" applyProtection="1">
      <alignment horizontal="center"/>
      <protection/>
    </xf>
    <xf numFmtId="0" fontId="55" fillId="8" borderId="31" xfId="0" applyFont="1" applyFill="1" applyBorder="1" applyAlignment="1" applyProtection="1">
      <alignment horizontal="center"/>
      <protection/>
    </xf>
    <xf numFmtId="0" fontId="54" fillId="10" borderId="32" xfId="0" applyFont="1" applyFill="1" applyBorder="1" applyAlignment="1" applyProtection="1">
      <alignment horizontal="center"/>
      <protection/>
    </xf>
    <xf numFmtId="1" fontId="55" fillId="10" borderId="32" xfId="0" applyNumberFormat="1" applyFont="1" applyFill="1" applyBorder="1" applyAlignment="1" applyProtection="1">
      <alignment horizontal="center"/>
      <protection/>
    </xf>
    <xf numFmtId="1" fontId="55" fillId="10" borderId="33" xfId="0" applyNumberFormat="1" applyFont="1" applyFill="1" applyBorder="1" applyAlignment="1" applyProtection="1">
      <alignment horizontal="center"/>
      <protection/>
    </xf>
    <xf numFmtId="0" fontId="56" fillId="8" borderId="28" xfId="0" applyFont="1" applyFill="1" applyBorder="1" applyAlignment="1" applyProtection="1">
      <alignment horizontal="center"/>
      <protection/>
    </xf>
    <xf numFmtId="1" fontId="56" fillId="10" borderId="29" xfId="0" applyNumberFormat="1" applyFont="1" applyFill="1" applyBorder="1" applyAlignment="1" applyProtection="1">
      <alignment horizontal="center"/>
      <protection/>
    </xf>
    <xf numFmtId="1" fontId="56" fillId="10" borderId="30" xfId="0" applyNumberFormat="1" applyFont="1" applyFill="1" applyBorder="1" applyAlignment="1" applyProtection="1">
      <alignment horizontal="center"/>
      <protection/>
    </xf>
    <xf numFmtId="0" fontId="57" fillId="8" borderId="31" xfId="0" applyFont="1" applyFill="1" applyBorder="1" applyAlignment="1" applyProtection="1">
      <alignment horizontal="center"/>
      <protection/>
    </xf>
    <xf numFmtId="1" fontId="57" fillId="10" borderId="32" xfId="0" applyNumberFormat="1" applyFont="1" applyFill="1" applyBorder="1" applyAlignment="1" applyProtection="1">
      <alignment horizontal="center"/>
      <protection/>
    </xf>
    <xf numFmtId="1" fontId="57" fillId="10" borderId="33" xfId="0" applyNumberFormat="1" applyFont="1" applyFill="1" applyBorder="1" applyAlignment="1" applyProtection="1">
      <alignment horizontal="center"/>
      <protection/>
    </xf>
    <xf numFmtId="0" fontId="58" fillId="8" borderId="28" xfId="0" applyFont="1" applyFill="1" applyBorder="1" applyAlignment="1" applyProtection="1">
      <alignment horizontal="center"/>
      <protection/>
    </xf>
    <xf numFmtId="1" fontId="58" fillId="10" borderId="29" xfId="0" applyNumberFormat="1" applyFont="1" applyFill="1" applyBorder="1" applyAlignment="1" applyProtection="1">
      <alignment horizontal="center"/>
      <protection/>
    </xf>
    <xf numFmtId="1" fontId="58" fillId="10" borderId="30" xfId="0" applyNumberFormat="1" applyFont="1" applyFill="1" applyBorder="1" applyAlignment="1" applyProtection="1">
      <alignment horizontal="center"/>
      <protection/>
    </xf>
    <xf numFmtId="0" fontId="59" fillId="8" borderId="31" xfId="0" applyFont="1" applyFill="1" applyBorder="1" applyAlignment="1" applyProtection="1">
      <alignment horizontal="center"/>
      <protection/>
    </xf>
    <xf numFmtId="1" fontId="59" fillId="10" borderId="32" xfId="0" applyNumberFormat="1" applyFont="1" applyFill="1" applyBorder="1" applyAlignment="1" applyProtection="1">
      <alignment horizontal="center"/>
      <protection/>
    </xf>
    <xf numFmtId="1" fontId="59" fillId="10" borderId="33" xfId="0" applyNumberFormat="1" applyFont="1" applyFill="1" applyBorder="1" applyAlignment="1" applyProtection="1">
      <alignment horizontal="center"/>
      <protection/>
    </xf>
    <xf numFmtId="0" fontId="60" fillId="8" borderId="28" xfId="0" applyFont="1" applyFill="1" applyBorder="1" applyAlignment="1" applyProtection="1">
      <alignment horizontal="center" vertical="center"/>
      <protection/>
    </xf>
    <xf numFmtId="0" fontId="50" fillId="10" borderId="29" xfId="0" applyFont="1" applyFill="1" applyBorder="1" applyAlignment="1" applyProtection="1">
      <alignment horizontal="center"/>
      <protection/>
    </xf>
    <xf numFmtId="0" fontId="50" fillId="10" borderId="30" xfId="0" applyFont="1" applyFill="1" applyBorder="1" applyAlignment="1" applyProtection="1">
      <alignment horizontal="center"/>
      <protection/>
    </xf>
    <xf numFmtId="0" fontId="61" fillId="8" borderId="31" xfId="0" applyFont="1" applyFill="1" applyBorder="1" applyAlignment="1" applyProtection="1">
      <alignment horizontal="center"/>
      <protection/>
    </xf>
    <xf numFmtId="1" fontId="50" fillId="10" borderId="32" xfId="0" applyNumberFormat="1" applyFont="1" applyFill="1" applyBorder="1" applyAlignment="1" applyProtection="1">
      <alignment horizontal="center"/>
      <protection/>
    </xf>
    <xf numFmtId="1" fontId="50" fillId="10" borderId="33" xfId="0" applyNumberFormat="1" applyFont="1" applyFill="1" applyBorder="1" applyAlignment="1" applyProtection="1">
      <alignment horizontal="center"/>
      <protection/>
    </xf>
    <xf numFmtId="0" fontId="51" fillId="8" borderId="0" xfId="0" applyFont="1" applyFill="1" applyAlignment="1" applyProtection="1">
      <alignment horizontal="center"/>
      <protection/>
    </xf>
    <xf numFmtId="0" fontId="60" fillId="8" borderId="34" xfId="0" applyFont="1" applyFill="1" applyBorder="1" applyAlignment="1" applyProtection="1">
      <alignment horizontal="center" vertical="center"/>
      <protection/>
    </xf>
    <xf numFmtId="0" fontId="60" fillId="10" borderId="34" xfId="0" applyFont="1" applyFill="1" applyBorder="1" applyAlignment="1" applyProtection="1">
      <alignment horizontal="center" vertical="center"/>
      <protection/>
    </xf>
    <xf numFmtId="1" fontId="60" fillId="10" borderId="34" xfId="0" applyNumberFormat="1" applyFont="1" applyFill="1" applyBorder="1" applyAlignment="1" applyProtection="1">
      <alignment horizontal="center"/>
      <protection/>
    </xf>
    <xf numFmtId="0" fontId="60" fillId="4" borderId="0" xfId="0" applyFont="1" applyFill="1" applyAlignment="1" applyProtection="1">
      <alignment horizontal="center" vertical="center"/>
      <protection/>
    </xf>
    <xf numFmtId="0" fontId="60" fillId="0" borderId="0" xfId="0" applyFont="1" applyAlignment="1" applyProtection="1">
      <alignment horizontal="center" vertical="center"/>
      <protection/>
    </xf>
    <xf numFmtId="0" fontId="55" fillId="8" borderId="34" xfId="0" applyFont="1" applyFill="1" applyBorder="1" applyAlignment="1" applyProtection="1">
      <alignment horizontal="center"/>
      <protection/>
    </xf>
    <xf numFmtId="1" fontId="63" fillId="10" borderId="34" xfId="0" applyNumberFormat="1" applyFont="1" applyFill="1" applyBorder="1" applyAlignment="1" applyProtection="1">
      <alignment/>
      <protection/>
    </xf>
    <xf numFmtId="1" fontId="55" fillId="10" borderId="34" xfId="0" applyNumberFormat="1" applyFont="1" applyFill="1" applyBorder="1" applyAlignment="1" applyProtection="1">
      <alignment horizontal="center"/>
      <protection/>
    </xf>
    <xf numFmtId="0" fontId="57" fillId="8" borderId="34" xfId="0" applyFont="1" applyFill="1" applyBorder="1" applyAlignment="1" applyProtection="1">
      <alignment horizontal="center"/>
      <protection/>
    </xf>
    <xf numFmtId="1" fontId="64" fillId="10" borderId="34" xfId="0" applyNumberFormat="1" applyFont="1" applyFill="1" applyBorder="1" applyAlignment="1" applyProtection="1">
      <alignment/>
      <protection/>
    </xf>
    <xf numFmtId="1" fontId="57" fillId="10" borderId="34" xfId="0" applyNumberFormat="1" applyFont="1" applyFill="1" applyBorder="1" applyAlignment="1" applyProtection="1">
      <alignment horizontal="center"/>
      <protection/>
    </xf>
    <xf numFmtId="0" fontId="59" fillId="8" borderId="34" xfId="0" applyFont="1" applyFill="1" applyBorder="1" applyAlignment="1" applyProtection="1">
      <alignment horizontal="center"/>
      <protection/>
    </xf>
    <xf numFmtId="1" fontId="65" fillId="10" borderId="34" xfId="0" applyNumberFormat="1" applyFont="1" applyFill="1" applyBorder="1" applyAlignment="1" applyProtection="1">
      <alignment/>
      <protection/>
    </xf>
    <xf numFmtId="1" fontId="59" fillId="10" borderId="34" xfId="0" applyNumberFormat="1" applyFont="1" applyFill="1" applyBorder="1" applyAlignment="1" applyProtection="1">
      <alignment horizontal="center"/>
      <protection/>
    </xf>
    <xf numFmtId="0" fontId="58" fillId="8" borderId="34" xfId="0" applyFont="1" applyFill="1" applyBorder="1" applyAlignment="1" applyProtection="1">
      <alignment horizontal="center"/>
      <protection/>
    </xf>
    <xf numFmtId="1" fontId="66" fillId="10" borderId="34" xfId="0" applyNumberFormat="1" applyFont="1" applyFill="1" applyBorder="1" applyAlignment="1" applyProtection="1">
      <alignment/>
      <protection/>
    </xf>
    <xf numFmtId="1" fontId="58" fillId="10" borderId="34" xfId="0" applyNumberFormat="1" applyFont="1" applyFill="1" applyBorder="1" applyAlignment="1" applyProtection="1">
      <alignment horizontal="center"/>
      <protection/>
    </xf>
    <xf numFmtId="0" fontId="56" fillId="8" borderId="34" xfId="0" applyFont="1" applyFill="1" applyBorder="1" applyAlignment="1" applyProtection="1">
      <alignment horizontal="center"/>
      <protection/>
    </xf>
    <xf numFmtId="1" fontId="67" fillId="10" borderId="34" xfId="0" applyNumberFormat="1" applyFont="1" applyFill="1" applyBorder="1" applyAlignment="1" applyProtection="1">
      <alignment/>
      <protection/>
    </xf>
    <xf numFmtId="1" fontId="56" fillId="10" borderId="34" xfId="0" applyNumberFormat="1" applyFont="1" applyFill="1" applyBorder="1" applyAlignment="1" applyProtection="1">
      <alignment horizontal="center"/>
      <protection/>
    </xf>
    <xf numFmtId="0" fontId="53" fillId="8" borderId="34" xfId="0" applyFont="1" applyFill="1" applyBorder="1" applyAlignment="1" applyProtection="1">
      <alignment horizontal="center"/>
      <protection/>
    </xf>
    <xf numFmtId="1" fontId="68" fillId="10" borderId="34" xfId="0" applyNumberFormat="1" applyFont="1" applyFill="1" applyBorder="1" applyAlignment="1" applyProtection="1">
      <alignment/>
      <protection/>
    </xf>
    <xf numFmtId="1" fontId="53" fillId="10" borderId="34" xfId="0" applyNumberFormat="1" applyFont="1" applyFill="1" applyBorder="1" applyAlignment="1" applyProtection="1">
      <alignment horizontal="center"/>
      <protection/>
    </xf>
    <xf numFmtId="0" fontId="61" fillId="8" borderId="34" xfId="0" applyFont="1" applyFill="1" applyBorder="1" applyAlignment="1" applyProtection="1">
      <alignment horizontal="center"/>
      <protection/>
    </xf>
    <xf numFmtId="0" fontId="0" fillId="10" borderId="34" xfId="0" applyFill="1" applyBorder="1" applyAlignment="1" applyProtection="1">
      <alignment/>
      <protection/>
    </xf>
    <xf numFmtId="0" fontId="50" fillId="10" borderId="34" xfId="0" applyFont="1" applyFill="1" applyBorder="1" applyAlignment="1" applyProtection="1">
      <alignment horizontal="center" vertical="center"/>
      <protection/>
    </xf>
    <xf numFmtId="175" fontId="0" fillId="4" borderId="0" xfId="0" applyNumberFormat="1" applyFill="1" applyAlignment="1" applyProtection="1">
      <alignment/>
      <protection/>
    </xf>
    <xf numFmtId="0" fontId="52" fillId="10" borderId="34" xfId="0" applyFont="1" applyFill="1" applyBorder="1" applyAlignment="1" applyProtection="1">
      <alignment horizontal="center" vertical="center"/>
      <protection/>
    </xf>
    <xf numFmtId="1" fontId="60" fillId="10" borderId="34" xfId="0" applyNumberFormat="1" applyFont="1" applyFill="1" applyBorder="1" applyAlignment="1" applyProtection="1">
      <alignment horizontal="center" vertical="center"/>
      <protection/>
    </xf>
    <xf numFmtId="0" fontId="63" fillId="10" borderId="34" xfId="0" applyFont="1" applyFill="1" applyBorder="1" applyAlignment="1" applyProtection="1">
      <alignment/>
      <protection/>
    </xf>
    <xf numFmtId="0" fontId="67" fillId="10" borderId="34" xfId="0" applyFont="1" applyFill="1" applyBorder="1" applyAlignment="1" applyProtection="1">
      <alignment/>
      <protection/>
    </xf>
    <xf numFmtId="0" fontId="66" fillId="10" borderId="34" xfId="0" applyFont="1" applyFill="1" applyBorder="1" applyAlignment="1" applyProtection="1">
      <alignment/>
      <protection/>
    </xf>
    <xf numFmtId="0" fontId="65" fillId="10" borderId="34" xfId="0" applyFont="1" applyFill="1" applyBorder="1" applyAlignment="1" applyProtection="1">
      <alignment/>
      <protection/>
    </xf>
    <xf numFmtId="0" fontId="64" fillId="10" borderId="34" xfId="0" applyFont="1" applyFill="1" applyBorder="1" applyAlignment="1" applyProtection="1">
      <alignment/>
      <protection/>
    </xf>
    <xf numFmtId="0" fontId="69" fillId="10" borderId="34" xfId="0" applyFont="1" applyFill="1" applyBorder="1" applyAlignment="1" applyProtection="1">
      <alignment/>
      <protection/>
    </xf>
    <xf numFmtId="0" fontId="50" fillId="10" borderId="34" xfId="0" applyFont="1" applyFill="1" applyBorder="1" applyAlignment="1" applyProtection="1">
      <alignment horizontal="center"/>
      <protection/>
    </xf>
    <xf numFmtId="0" fontId="0" fillId="4" borderId="0" xfId="0" applyFill="1" applyBorder="1" applyAlignment="1" applyProtection="1">
      <alignment/>
      <protection/>
    </xf>
    <xf numFmtId="0" fontId="0" fillId="5" borderId="35" xfId="0" applyFill="1" applyBorder="1" applyAlignment="1" applyProtection="1">
      <alignment/>
      <protection/>
    </xf>
    <xf numFmtId="0" fontId="0" fillId="5" borderId="36" xfId="0" applyFill="1" applyBorder="1" applyAlignment="1" applyProtection="1">
      <alignment/>
      <protection/>
    </xf>
    <xf numFmtId="0" fontId="0" fillId="5" borderId="37" xfId="0" applyFill="1" applyBorder="1" applyAlignment="1" applyProtection="1">
      <alignment/>
      <protection/>
    </xf>
    <xf numFmtId="0" fontId="0" fillId="5" borderId="38" xfId="0" applyFill="1" applyBorder="1" applyAlignment="1" applyProtection="1">
      <alignment/>
      <protection/>
    </xf>
    <xf numFmtId="0" fontId="0" fillId="5" borderId="39" xfId="0" applyFill="1" applyBorder="1" applyAlignment="1" applyProtection="1">
      <alignment/>
      <protection/>
    </xf>
    <xf numFmtId="0" fontId="0" fillId="5" borderId="40" xfId="0" applyFill="1" applyBorder="1" applyAlignment="1" applyProtection="1">
      <alignment/>
      <protection/>
    </xf>
    <xf numFmtId="0" fontId="0" fillId="5" borderId="0" xfId="0" applyFill="1" applyBorder="1" applyAlignment="1" applyProtection="1">
      <alignment/>
      <protection/>
    </xf>
    <xf numFmtId="0" fontId="19" fillId="4" borderId="0" xfId="0" applyFont="1" applyFill="1" applyAlignment="1" applyProtection="1">
      <alignment/>
      <protection/>
    </xf>
    <xf numFmtId="0" fontId="73" fillId="4" borderId="0" xfId="15" applyFont="1" applyFill="1" applyAlignment="1" applyProtection="1">
      <alignment/>
      <protection/>
    </xf>
    <xf numFmtId="0" fontId="0" fillId="7" borderId="41" xfId="0" applyFill="1" applyBorder="1" applyAlignment="1" applyProtection="1">
      <alignment/>
      <protection/>
    </xf>
    <xf numFmtId="0" fontId="0" fillId="7" borderId="0" xfId="0" applyFill="1" applyBorder="1" applyAlignment="1" applyProtection="1">
      <alignment/>
      <protection/>
    </xf>
    <xf numFmtId="0" fontId="0" fillId="7" borderId="42" xfId="0" applyFill="1" applyBorder="1" applyAlignment="1" applyProtection="1">
      <alignment/>
      <protection/>
    </xf>
    <xf numFmtId="0" fontId="0" fillId="7" borderId="43" xfId="0" applyFill="1" applyBorder="1" applyAlignment="1" applyProtection="1">
      <alignment/>
      <protection/>
    </xf>
    <xf numFmtId="0" fontId="0" fillId="7" borderId="44" xfId="0" applyFill="1" applyBorder="1" applyAlignment="1" applyProtection="1">
      <alignment/>
      <protection/>
    </xf>
    <xf numFmtId="0" fontId="0" fillId="7" borderId="45" xfId="0" applyFill="1" applyBorder="1" applyAlignment="1" applyProtection="1">
      <alignment/>
      <protection/>
    </xf>
    <xf numFmtId="0" fontId="0" fillId="7" borderId="46" xfId="0" applyFill="1" applyBorder="1" applyAlignment="1" applyProtection="1">
      <alignment/>
      <protection/>
    </xf>
    <xf numFmtId="0" fontId="0" fillId="7" borderId="47" xfId="0" applyFill="1" applyBorder="1" applyAlignment="1" applyProtection="1">
      <alignment/>
      <protection/>
    </xf>
    <xf numFmtId="0" fontId="0" fillId="7" borderId="48" xfId="0" applyFill="1" applyBorder="1" applyAlignment="1" applyProtection="1">
      <alignment/>
      <protection/>
    </xf>
    <xf numFmtId="0" fontId="0" fillId="7" borderId="49" xfId="0" applyFill="1" applyBorder="1" applyAlignment="1" applyProtection="1">
      <alignment/>
      <protection/>
    </xf>
    <xf numFmtId="0" fontId="0" fillId="7" borderId="50" xfId="0" applyFill="1" applyBorder="1" applyAlignment="1" applyProtection="1">
      <alignment/>
      <protection/>
    </xf>
    <xf numFmtId="0" fontId="0" fillId="7" borderId="51" xfId="0" applyFill="1" applyBorder="1" applyAlignment="1" applyProtection="1">
      <alignment/>
      <protection/>
    </xf>
    <xf numFmtId="0" fontId="76" fillId="7" borderId="48" xfId="0" applyFont="1" applyFill="1" applyBorder="1" applyAlignment="1" applyProtection="1">
      <alignment/>
      <protection/>
    </xf>
    <xf numFmtId="0" fontId="76" fillId="7" borderId="49" xfId="0" applyFont="1" applyFill="1" applyBorder="1" applyAlignment="1" applyProtection="1">
      <alignment/>
      <protection/>
    </xf>
    <xf numFmtId="0" fontId="76" fillId="7" borderId="50" xfId="0" applyFont="1" applyFill="1" applyBorder="1" applyAlignment="1" applyProtection="1">
      <alignment/>
      <protection/>
    </xf>
    <xf numFmtId="0" fontId="77" fillId="7" borderId="0" xfId="0" applyFont="1" applyFill="1" applyBorder="1" applyAlignment="1" applyProtection="1">
      <alignment horizontal="center"/>
      <protection/>
    </xf>
    <xf numFmtId="0" fontId="77" fillId="7" borderId="49" xfId="0" applyFont="1" applyFill="1" applyBorder="1" applyAlignment="1" applyProtection="1">
      <alignment horizontal="center"/>
      <protection/>
    </xf>
    <xf numFmtId="0" fontId="77" fillId="7" borderId="43" xfId="0" applyFont="1" applyFill="1" applyBorder="1" applyAlignment="1" applyProtection="1">
      <alignment horizontal="center"/>
      <protection/>
    </xf>
    <xf numFmtId="0" fontId="79" fillId="7" borderId="49" xfId="0" applyFont="1" applyFill="1" applyBorder="1" applyAlignment="1" applyProtection="1">
      <alignment/>
      <protection/>
    </xf>
    <xf numFmtId="0" fontId="79" fillId="7" borderId="52" xfId="0" applyFont="1" applyFill="1" applyBorder="1" applyAlignment="1" applyProtection="1">
      <alignment/>
      <protection/>
    </xf>
    <xf numFmtId="0" fontId="79" fillId="7" borderId="0" xfId="0" applyFont="1" applyFill="1" applyBorder="1" applyAlignment="1" applyProtection="1">
      <alignment/>
      <protection/>
    </xf>
    <xf numFmtId="0" fontId="79" fillId="7" borderId="53" xfId="0" applyFont="1" applyFill="1" applyBorder="1" applyAlignment="1" applyProtection="1">
      <alignment/>
      <protection/>
    </xf>
    <xf numFmtId="0" fontId="79" fillId="7" borderId="0" xfId="0" applyFont="1" applyFill="1" applyBorder="1" applyAlignment="1" applyProtection="1" quotePrefix="1">
      <alignment/>
      <protection/>
    </xf>
    <xf numFmtId="0" fontId="79" fillId="7" borderId="0" xfId="0" applyFont="1" applyFill="1" applyBorder="1" applyAlignment="1" applyProtection="1">
      <alignment horizontal="left"/>
      <protection/>
    </xf>
    <xf numFmtId="0" fontId="79" fillId="7" borderId="49" xfId="0" applyFont="1" applyFill="1" applyBorder="1" applyAlignment="1" applyProtection="1">
      <alignment horizontal="left"/>
      <protection/>
    </xf>
    <xf numFmtId="0" fontId="79" fillId="7" borderId="43" xfId="0" applyFont="1" applyFill="1" applyBorder="1" applyAlignment="1" applyProtection="1">
      <alignment horizontal="left"/>
      <protection/>
    </xf>
    <xf numFmtId="0" fontId="79" fillId="7" borderId="43" xfId="0" applyFont="1" applyFill="1" applyBorder="1" applyAlignment="1" applyProtection="1">
      <alignment/>
      <protection/>
    </xf>
    <xf numFmtId="0" fontId="79" fillId="7" borderId="54" xfId="0" applyFont="1" applyFill="1" applyBorder="1" applyAlignment="1" applyProtection="1">
      <alignment/>
      <protection/>
    </xf>
    <xf numFmtId="0" fontId="80" fillId="7" borderId="44" xfId="0" applyFont="1" applyFill="1" applyBorder="1" applyAlignment="1" applyProtection="1" quotePrefix="1">
      <alignment horizontal="right"/>
      <protection/>
    </xf>
    <xf numFmtId="0" fontId="80" fillId="7" borderId="44" xfId="0" applyFont="1" applyFill="1" applyBorder="1" applyAlignment="1" applyProtection="1">
      <alignment/>
      <protection/>
    </xf>
    <xf numFmtId="0" fontId="80" fillId="7" borderId="50" xfId="0" applyFont="1" applyFill="1" applyBorder="1" applyAlignment="1" applyProtection="1">
      <alignment/>
      <protection/>
    </xf>
    <xf numFmtId="0" fontId="80" fillId="7" borderId="45" xfId="0" applyFont="1" applyFill="1" applyBorder="1" applyAlignment="1" applyProtection="1">
      <alignment/>
      <protection/>
    </xf>
    <xf numFmtId="0" fontId="0" fillId="4" borderId="0" xfId="0" applyFont="1" applyFill="1" applyAlignment="1">
      <alignment/>
    </xf>
    <xf numFmtId="0" fontId="0" fillId="0" borderId="0" xfId="0" applyFont="1" applyAlignment="1">
      <alignment/>
    </xf>
    <xf numFmtId="0" fontId="0" fillId="4" borderId="0" xfId="0" applyFont="1" applyFill="1" applyBorder="1" applyAlignment="1">
      <alignment/>
    </xf>
    <xf numFmtId="0" fontId="50" fillId="4" borderId="28" xfId="0" applyFont="1" applyFill="1" applyBorder="1" applyAlignment="1">
      <alignment horizontal="center"/>
    </xf>
    <xf numFmtId="0" fontId="50" fillId="4" borderId="29" xfId="0" applyFont="1" applyFill="1" applyBorder="1" applyAlignment="1">
      <alignment horizontal="center"/>
    </xf>
    <xf numFmtId="0" fontId="50" fillId="4" borderId="30" xfId="0" applyFont="1" applyFill="1" applyBorder="1" applyAlignment="1">
      <alignment horizontal="center"/>
    </xf>
    <xf numFmtId="0" fontId="0" fillId="4" borderId="55" xfId="0" applyFont="1" applyFill="1" applyBorder="1" applyAlignment="1">
      <alignment/>
    </xf>
    <xf numFmtId="178" fontId="0" fillId="4" borderId="34" xfId="0" applyNumberFormat="1" applyFont="1" applyFill="1" applyBorder="1" applyAlignment="1">
      <alignment/>
    </xf>
    <xf numFmtId="178" fontId="0" fillId="4" borderId="34" xfId="0" applyNumberFormat="1" applyFont="1" applyFill="1" applyBorder="1" applyAlignment="1" applyProtection="1">
      <alignment/>
      <protection hidden="1"/>
    </xf>
    <xf numFmtId="178" fontId="70" fillId="5" borderId="34" xfId="0" applyNumberFormat="1" applyFont="1" applyFill="1" applyBorder="1" applyAlignment="1" applyProtection="1">
      <alignment horizontal="center"/>
      <protection hidden="1"/>
    </xf>
    <xf numFmtId="178" fontId="0" fillId="4" borderId="56" xfId="0" applyNumberFormat="1" applyFont="1" applyFill="1" applyBorder="1" applyAlignment="1" applyProtection="1">
      <alignment/>
      <protection hidden="1"/>
    </xf>
    <xf numFmtId="0" fontId="70" fillId="4" borderId="57" xfId="0" applyFont="1" applyFill="1" applyBorder="1" applyAlignment="1" applyProtection="1">
      <alignment horizontal="center"/>
      <protection hidden="1"/>
    </xf>
    <xf numFmtId="178" fontId="70" fillId="4" borderId="58" xfId="0" applyNumberFormat="1" applyFont="1" applyFill="1" applyBorder="1" applyAlignment="1" applyProtection="1">
      <alignment horizontal="center"/>
      <protection hidden="1"/>
    </xf>
    <xf numFmtId="178" fontId="70" fillId="4" borderId="59" xfId="0" applyNumberFormat="1" applyFont="1" applyFill="1" applyBorder="1" applyAlignment="1" applyProtection="1">
      <alignment horizontal="center"/>
      <protection hidden="1"/>
    </xf>
    <xf numFmtId="0" fontId="0" fillId="4" borderId="31" xfId="0" applyFont="1" applyFill="1" applyBorder="1" applyAlignment="1">
      <alignment/>
    </xf>
    <xf numFmtId="178" fontId="0" fillId="4" borderId="32" xfId="0" applyNumberFormat="1" applyFont="1" applyFill="1" applyBorder="1" applyAlignment="1">
      <alignment/>
    </xf>
    <xf numFmtId="178" fontId="0" fillId="4" borderId="32" xfId="0" applyNumberFormat="1" applyFont="1" applyFill="1" applyBorder="1" applyAlignment="1" applyProtection="1">
      <alignment/>
      <protection hidden="1"/>
    </xf>
    <xf numFmtId="178" fontId="0" fillId="4" borderId="33" xfId="0" applyNumberFormat="1" applyFont="1" applyFill="1" applyBorder="1" applyAlignment="1" applyProtection="1">
      <alignment/>
      <protection hidden="1"/>
    </xf>
    <xf numFmtId="0" fontId="10" fillId="4" borderId="0" xfId="0" applyFont="1" applyFill="1" applyAlignment="1">
      <alignment/>
    </xf>
    <xf numFmtId="0" fontId="19" fillId="0" borderId="0" xfId="0" applyFont="1" applyAlignment="1">
      <alignment/>
    </xf>
    <xf numFmtId="0" fontId="10" fillId="4" borderId="60" xfId="0" applyFont="1" applyFill="1" applyBorder="1" applyAlignment="1">
      <alignment/>
    </xf>
    <xf numFmtId="0" fontId="81" fillId="4" borderId="0" xfId="0" applyFont="1" applyFill="1" applyAlignment="1">
      <alignment/>
    </xf>
    <xf numFmtId="0" fontId="81" fillId="0" borderId="0" xfId="0" applyFont="1" applyAlignment="1">
      <alignment/>
    </xf>
    <xf numFmtId="0" fontId="0" fillId="0" borderId="0" xfId="0" applyFill="1" applyAlignment="1">
      <alignment/>
    </xf>
    <xf numFmtId="0" fontId="24" fillId="4" borderId="0" xfId="15" applyFill="1" applyAlignment="1">
      <alignment/>
    </xf>
    <xf numFmtId="0" fontId="68" fillId="4" borderId="61" xfId="0" applyFont="1" applyFill="1" applyBorder="1" applyAlignment="1">
      <alignment horizontal="center"/>
    </xf>
    <xf numFmtId="0" fontId="68" fillId="4" borderId="34" xfId="0" applyFont="1" applyFill="1" applyBorder="1" applyAlignment="1">
      <alignment horizontal="center"/>
    </xf>
    <xf numFmtId="0" fontId="68" fillId="4" borderId="61" xfId="0" applyFont="1" applyFill="1" applyBorder="1" applyAlignment="1">
      <alignment/>
    </xf>
    <xf numFmtId="0" fontId="68" fillId="4" borderId="34" xfId="0" applyFont="1" applyFill="1" applyBorder="1" applyAlignment="1">
      <alignment/>
    </xf>
    <xf numFmtId="0" fontId="68" fillId="4" borderId="62" xfId="0" applyFont="1" applyFill="1" applyBorder="1" applyAlignment="1">
      <alignment/>
    </xf>
    <xf numFmtId="0" fontId="68" fillId="4" borderId="63" xfId="0" applyFont="1" applyFill="1" applyBorder="1" applyAlignment="1">
      <alignment/>
    </xf>
    <xf numFmtId="0" fontId="68" fillId="4" borderId="64" xfId="0" applyFont="1" applyFill="1" applyBorder="1" applyAlignment="1">
      <alignment/>
    </xf>
    <xf numFmtId="0" fontId="68" fillId="4" borderId="64" xfId="0" applyFont="1" applyFill="1" applyBorder="1" applyAlignment="1" quotePrefix="1">
      <alignment/>
    </xf>
    <xf numFmtId="0" fontId="68" fillId="4" borderId="65" xfId="0" applyFont="1" applyFill="1" applyBorder="1" applyAlignment="1">
      <alignment/>
    </xf>
    <xf numFmtId="0" fontId="68" fillId="4" borderId="66" xfId="0" applyFont="1" applyFill="1" applyBorder="1" applyAlignment="1">
      <alignment/>
    </xf>
    <xf numFmtId="0" fontId="68" fillId="4" borderId="67" xfId="0" applyFont="1" applyFill="1" applyBorder="1" applyAlignment="1">
      <alignment/>
    </xf>
    <xf numFmtId="0" fontId="68" fillId="4" borderId="68" xfId="0" applyFont="1" applyFill="1" applyBorder="1" applyAlignment="1">
      <alignment/>
    </xf>
    <xf numFmtId="0" fontId="68" fillId="4" borderId="69" xfId="0" applyFont="1" applyFill="1" applyBorder="1" applyAlignment="1">
      <alignment/>
    </xf>
    <xf numFmtId="0" fontId="68" fillId="4" borderId="70" xfId="0" applyFont="1" applyFill="1" applyBorder="1" applyAlignment="1">
      <alignment/>
    </xf>
    <xf numFmtId="0" fontId="82" fillId="4" borderId="69" xfId="0" applyFont="1" applyFill="1" applyBorder="1" applyAlignment="1">
      <alignment horizontal="center" vertical="center" wrapText="1"/>
    </xf>
    <xf numFmtId="0" fontId="68" fillId="4" borderId="71" xfId="0" applyFont="1" applyFill="1" applyBorder="1" applyAlignment="1">
      <alignment horizontal="center" vertical="center" wrapText="1"/>
    </xf>
    <xf numFmtId="0" fontId="68" fillId="4" borderId="65" xfId="0" applyFont="1" applyFill="1" applyBorder="1" applyAlignment="1">
      <alignment horizontal="center" vertical="center" wrapText="1"/>
    </xf>
    <xf numFmtId="0" fontId="82" fillId="4" borderId="69" xfId="0" applyFont="1" applyFill="1" applyBorder="1" applyAlignment="1">
      <alignment horizontal="center"/>
    </xf>
    <xf numFmtId="0" fontId="68" fillId="4" borderId="71" xfId="0" applyFont="1" applyFill="1" applyBorder="1" applyAlignment="1">
      <alignment/>
    </xf>
    <xf numFmtId="0" fontId="68" fillId="4" borderId="72" xfId="0" applyFont="1" applyFill="1" applyBorder="1" applyAlignment="1">
      <alignment/>
    </xf>
    <xf numFmtId="0" fontId="68" fillId="4" borderId="0" xfId="0" applyFont="1" applyFill="1" applyBorder="1" applyAlignment="1">
      <alignment/>
    </xf>
    <xf numFmtId="0" fontId="68" fillId="4" borderId="0" xfId="0" applyFont="1" applyFill="1" applyBorder="1" applyAlignment="1" quotePrefix="1">
      <alignment/>
    </xf>
    <xf numFmtId="0" fontId="53" fillId="4" borderId="73" xfId="0" applyFont="1" applyFill="1" applyBorder="1" applyAlignment="1">
      <alignment/>
    </xf>
    <xf numFmtId="0" fontId="59" fillId="4" borderId="72" xfId="0" applyFont="1" applyFill="1" applyBorder="1" applyAlignment="1">
      <alignment horizontal="right"/>
    </xf>
    <xf numFmtId="0" fontId="68" fillId="11" borderId="74" xfId="0" applyFont="1" applyFill="1" applyBorder="1" applyAlignment="1">
      <alignment/>
    </xf>
    <xf numFmtId="0" fontId="68" fillId="11" borderId="70" xfId="0" applyFont="1" applyFill="1" applyBorder="1" applyAlignment="1">
      <alignment/>
    </xf>
    <xf numFmtId="0" fontId="68" fillId="11" borderId="71" xfId="0" applyFont="1" applyFill="1" applyBorder="1" applyAlignment="1">
      <alignment/>
    </xf>
    <xf numFmtId="0" fontId="68" fillId="11" borderId="71" xfId="0" applyFont="1" applyFill="1" applyBorder="1" applyAlignment="1">
      <alignment horizontal="left" vertical="top"/>
    </xf>
    <xf numFmtId="0" fontId="68" fillId="11" borderId="69" xfId="0" applyFont="1" applyFill="1" applyBorder="1" applyAlignment="1">
      <alignment/>
    </xf>
    <xf numFmtId="0" fontId="68" fillId="11" borderId="73" xfId="0" applyFont="1" applyFill="1" applyBorder="1" applyAlignment="1">
      <alignment/>
    </xf>
    <xf numFmtId="0" fontId="86" fillId="0" borderId="0" xfId="0" applyFont="1" applyAlignment="1">
      <alignment/>
    </xf>
    <xf numFmtId="173" fontId="19" fillId="4" borderId="75" xfId="0" applyNumberFormat="1" applyFont="1" applyFill="1" applyBorder="1" applyAlignment="1">
      <alignment horizontal="center" vertical="center"/>
    </xf>
    <xf numFmtId="0" fontId="19" fillId="5" borderId="75" xfId="0" applyFont="1" applyFill="1" applyBorder="1" applyAlignment="1">
      <alignment horizontal="center" vertical="center"/>
    </xf>
    <xf numFmtId="0" fontId="19" fillId="4" borderId="75" xfId="0" applyFont="1" applyFill="1" applyBorder="1" applyAlignment="1">
      <alignment horizontal="center" vertical="center"/>
    </xf>
    <xf numFmtId="0" fontId="60" fillId="4" borderId="71" xfId="0" applyFont="1" applyFill="1" applyBorder="1" applyAlignment="1">
      <alignment horizontal="left" vertical="top" wrapText="1"/>
    </xf>
    <xf numFmtId="1" fontId="60" fillId="4" borderId="71" xfId="0" applyNumberFormat="1" applyFont="1" applyFill="1" applyBorder="1" applyAlignment="1">
      <alignment horizontal="left" vertical="top" wrapText="1"/>
    </xf>
    <xf numFmtId="1" fontId="59" fillId="4" borderId="72" xfId="0" applyNumberFormat="1" applyFont="1" applyFill="1" applyBorder="1" applyAlignment="1">
      <alignment horizontal="right"/>
    </xf>
    <xf numFmtId="1" fontId="60" fillId="4" borderId="71" xfId="0" applyNumberFormat="1" applyFont="1" applyFill="1" applyBorder="1" applyAlignment="1">
      <alignment horizontal="left" vertical="top"/>
    </xf>
    <xf numFmtId="1" fontId="59" fillId="4" borderId="72" xfId="0" applyNumberFormat="1" applyFont="1" applyFill="1" applyBorder="1" applyAlignment="1">
      <alignment/>
    </xf>
    <xf numFmtId="174" fontId="19" fillId="4" borderId="75" xfId="0" applyNumberFormat="1" applyFont="1" applyFill="1" applyBorder="1" applyAlignment="1">
      <alignment horizontal="center" vertical="center"/>
    </xf>
    <xf numFmtId="0" fontId="2" fillId="4" borderId="76" xfId="0" applyFont="1" applyFill="1" applyBorder="1" applyAlignment="1">
      <alignment horizontal="left"/>
    </xf>
    <xf numFmtId="0" fontId="2" fillId="4" borderId="77" xfId="0" applyFont="1" applyFill="1" applyBorder="1" applyAlignment="1">
      <alignment horizontal="right"/>
    </xf>
    <xf numFmtId="174" fontId="87" fillId="4" borderId="78" xfId="0" applyNumberFormat="1" applyFont="1" applyFill="1" applyBorder="1" applyAlignment="1">
      <alignment/>
    </xf>
    <xf numFmtId="0" fontId="89" fillId="4" borderId="76" xfId="0" applyFont="1" applyFill="1" applyBorder="1" applyAlignment="1">
      <alignment horizontal="center"/>
    </xf>
    <xf numFmtId="0" fontId="90" fillId="4" borderId="79" xfId="0" applyFont="1" applyFill="1" applyBorder="1" applyAlignment="1">
      <alignment/>
    </xf>
    <xf numFmtId="2" fontId="10" fillId="3" borderId="2" xfId="0" applyNumberFormat="1" applyFont="1" applyFill="1" applyBorder="1" applyAlignment="1">
      <alignment horizontal="right"/>
    </xf>
    <xf numFmtId="0" fontId="9" fillId="2" borderId="0" xfId="0" applyFont="1" applyFill="1" applyAlignment="1">
      <alignment horizontal="right"/>
    </xf>
    <xf numFmtId="0" fontId="0" fillId="2" borderId="0" xfId="0" applyFill="1" applyAlignment="1">
      <alignment horizontal="left"/>
    </xf>
    <xf numFmtId="1" fontId="61" fillId="4" borderId="71" xfId="0" applyNumberFormat="1" applyFont="1" applyFill="1" applyBorder="1" applyAlignment="1">
      <alignment horizontal="center" vertical="center"/>
    </xf>
    <xf numFmtId="1" fontId="61" fillId="0" borderId="72" xfId="0" applyNumberFormat="1" applyFont="1" applyBorder="1" applyAlignment="1">
      <alignment horizontal="center" vertical="center"/>
    </xf>
    <xf numFmtId="0" fontId="10" fillId="4" borderId="80" xfId="0" applyFont="1" applyFill="1" applyBorder="1" applyAlignment="1">
      <alignment/>
    </xf>
    <xf numFmtId="178" fontId="10" fillId="4" borderId="80" xfId="0" applyNumberFormat="1" applyFont="1" applyFill="1" applyBorder="1" applyAlignment="1">
      <alignment/>
    </xf>
    <xf numFmtId="1" fontId="10" fillId="12" borderId="81" xfId="0" applyNumberFormat="1" applyFont="1" applyFill="1" applyBorder="1" applyAlignment="1">
      <alignment horizontal="left" vertical="center"/>
    </xf>
    <xf numFmtId="1" fontId="10" fillId="12" borderId="82" xfId="0" applyNumberFormat="1" applyFont="1" applyFill="1" applyBorder="1" applyAlignment="1">
      <alignment horizontal="left" vertical="center"/>
    </xf>
    <xf numFmtId="0" fontId="88" fillId="4" borderId="76" xfId="0" applyFont="1" applyFill="1" applyBorder="1" applyAlignment="1">
      <alignment horizontal="right"/>
    </xf>
    <xf numFmtId="0" fontId="88" fillId="4" borderId="77" xfId="0" applyFont="1" applyFill="1" applyBorder="1" applyAlignment="1">
      <alignment horizontal="right"/>
    </xf>
    <xf numFmtId="0" fontId="15" fillId="4" borderId="6" xfId="0" applyFont="1" applyFill="1" applyBorder="1" applyAlignment="1">
      <alignment horizontal="center" vertical="center"/>
    </xf>
    <xf numFmtId="0" fontId="15" fillId="4" borderId="8" xfId="0" applyFont="1" applyFill="1" applyBorder="1" applyAlignment="1">
      <alignment horizontal="center" vertical="center"/>
    </xf>
    <xf numFmtId="0" fontId="10" fillId="4" borderId="0" xfId="0" applyFont="1" applyFill="1" applyAlignment="1">
      <alignment horizontal="center"/>
    </xf>
    <xf numFmtId="0" fontId="85" fillId="4" borderId="73" xfId="0" applyFont="1" applyFill="1" applyBorder="1" applyAlignment="1">
      <alignment horizontal="center" vertical="center"/>
    </xf>
    <xf numFmtId="0" fontId="85" fillId="0" borderId="65" xfId="0" applyFont="1" applyBorder="1" applyAlignment="1">
      <alignment horizontal="center" vertical="center"/>
    </xf>
    <xf numFmtId="0" fontId="85" fillId="0" borderId="66" xfId="0" applyFont="1" applyBorder="1" applyAlignment="1">
      <alignment horizontal="center" vertical="center"/>
    </xf>
    <xf numFmtId="0" fontId="85" fillId="0" borderId="68" xfId="0" applyFont="1" applyBorder="1" applyAlignment="1">
      <alignment horizontal="center" vertical="center"/>
    </xf>
    <xf numFmtId="0" fontId="68" fillId="4" borderId="61" xfId="0" applyFont="1" applyFill="1" applyBorder="1" applyAlignment="1">
      <alignment horizontal="center"/>
    </xf>
    <xf numFmtId="0" fontId="68" fillId="4" borderId="62" xfId="0" applyFont="1" applyFill="1" applyBorder="1" applyAlignment="1">
      <alignment horizontal="center"/>
    </xf>
    <xf numFmtId="0" fontId="68" fillId="4" borderId="63" xfId="0" applyFont="1" applyFill="1" applyBorder="1" applyAlignment="1">
      <alignment horizontal="center"/>
    </xf>
    <xf numFmtId="0" fontId="68" fillId="4" borderId="66" xfId="0" applyFont="1" applyFill="1" applyBorder="1" applyAlignment="1">
      <alignment/>
    </xf>
    <xf numFmtId="0" fontId="68" fillId="4" borderId="68" xfId="0" applyFont="1" applyFill="1" applyBorder="1" applyAlignment="1">
      <alignment/>
    </xf>
    <xf numFmtId="0" fontId="84" fillId="4" borderId="66" xfId="0" applyFont="1" applyFill="1" applyBorder="1" applyAlignment="1">
      <alignment horizontal="center" vertical="center"/>
    </xf>
    <xf numFmtId="0" fontId="84" fillId="4" borderId="68" xfId="0" applyFont="1" applyFill="1" applyBorder="1" applyAlignment="1">
      <alignment horizontal="center" vertical="center"/>
    </xf>
    <xf numFmtId="1" fontId="60" fillId="4" borderId="61" xfId="0" applyNumberFormat="1" applyFont="1" applyFill="1" applyBorder="1" applyAlignment="1">
      <alignment horizontal="center" vertical="center"/>
    </xf>
    <xf numFmtId="1" fontId="60" fillId="4" borderId="62" xfId="0" applyNumberFormat="1" applyFont="1" applyFill="1" applyBorder="1" applyAlignment="1">
      <alignment horizontal="center" vertical="center"/>
    </xf>
    <xf numFmtId="1" fontId="55" fillId="4" borderId="61" xfId="0" applyNumberFormat="1" applyFont="1" applyFill="1" applyBorder="1" applyAlignment="1">
      <alignment horizontal="center" vertical="center"/>
    </xf>
    <xf numFmtId="0" fontId="55" fillId="4" borderId="62" xfId="0" applyFont="1" applyFill="1" applyBorder="1" applyAlignment="1">
      <alignment horizontal="center" vertical="center"/>
    </xf>
    <xf numFmtId="0" fontId="53" fillId="4" borderId="66" xfId="0" applyFont="1" applyFill="1" applyBorder="1" applyAlignment="1">
      <alignment horizontal="center"/>
    </xf>
    <xf numFmtId="0" fontId="53" fillId="4" borderId="68" xfId="0" applyFont="1" applyFill="1" applyBorder="1" applyAlignment="1">
      <alignment horizontal="center"/>
    </xf>
    <xf numFmtId="0" fontId="68" fillId="4" borderId="73" xfId="0" applyFont="1" applyFill="1" applyBorder="1" applyAlignment="1">
      <alignment horizontal="center"/>
    </xf>
    <xf numFmtId="0" fontId="68" fillId="4" borderId="65" xfId="0" applyFont="1" applyFill="1" applyBorder="1" applyAlignment="1">
      <alignment horizontal="center"/>
    </xf>
    <xf numFmtId="0" fontId="53" fillId="4" borderId="61" xfId="0" applyFont="1" applyFill="1" applyBorder="1" applyAlignment="1">
      <alignment horizontal="center"/>
    </xf>
    <xf numFmtId="0" fontId="53" fillId="4" borderId="62" xfId="0" applyFont="1" applyFill="1" applyBorder="1" applyAlignment="1">
      <alignment horizontal="center"/>
    </xf>
    <xf numFmtId="0" fontId="82" fillId="4" borderId="61" xfId="0" applyFont="1" applyFill="1" applyBorder="1" applyAlignment="1">
      <alignment horizontal="center"/>
    </xf>
    <xf numFmtId="0" fontId="82" fillId="4" borderId="63" xfId="0" applyFont="1" applyFill="1" applyBorder="1" applyAlignment="1">
      <alignment horizontal="center"/>
    </xf>
    <xf numFmtId="0" fontId="82" fillId="4" borderId="62" xfId="0" applyFont="1" applyFill="1" applyBorder="1" applyAlignment="1">
      <alignment horizontal="center"/>
    </xf>
    <xf numFmtId="0" fontId="50" fillId="4" borderId="71" xfId="0" applyFont="1" applyFill="1" applyBorder="1" applyAlignment="1">
      <alignment horizontal="center" vertical="center"/>
    </xf>
    <xf numFmtId="0" fontId="50" fillId="0" borderId="72" xfId="0" applyFont="1" applyBorder="1" applyAlignment="1">
      <alignment horizontal="center" vertical="center"/>
    </xf>
    <xf numFmtId="0" fontId="83" fillId="4" borderId="73" xfId="0" applyFont="1" applyFill="1" applyBorder="1" applyAlignment="1">
      <alignment horizontal="center"/>
    </xf>
    <xf numFmtId="0" fontId="83" fillId="4" borderId="65" xfId="0" applyFont="1" applyFill="1" applyBorder="1" applyAlignment="1">
      <alignment horizontal="center"/>
    </xf>
    <xf numFmtId="0" fontId="53" fillId="4" borderId="73" xfId="0" applyFont="1" applyFill="1" applyBorder="1" applyAlignment="1">
      <alignment horizontal="center"/>
    </xf>
    <xf numFmtId="0" fontId="53" fillId="4" borderId="65" xfId="0" applyFont="1" applyFill="1" applyBorder="1" applyAlignment="1">
      <alignment horizontal="center"/>
    </xf>
    <xf numFmtId="0" fontId="68" fillId="4" borderId="66" xfId="0" applyFont="1" applyFill="1" applyBorder="1" applyAlignment="1">
      <alignment horizontal="center"/>
    </xf>
    <xf numFmtId="0" fontId="68" fillId="4" borderId="68" xfId="0" applyFont="1" applyFill="1" applyBorder="1" applyAlignment="1">
      <alignment horizontal="center"/>
    </xf>
    <xf numFmtId="1" fontId="53" fillId="4" borderId="71" xfId="0" applyNumberFormat="1" applyFont="1" applyFill="1" applyBorder="1" applyAlignment="1">
      <alignment horizontal="center" vertical="center"/>
    </xf>
    <xf numFmtId="1" fontId="50" fillId="0" borderId="72" xfId="0" applyNumberFormat="1" applyFont="1" applyBorder="1" applyAlignment="1">
      <alignment horizontal="center" vertical="center"/>
    </xf>
    <xf numFmtId="0" fontId="53" fillId="4" borderId="71" xfId="0" applyFont="1" applyFill="1" applyBorder="1" applyAlignment="1">
      <alignment horizontal="center" vertical="center"/>
    </xf>
    <xf numFmtId="0" fontId="28" fillId="4" borderId="0" xfId="0" applyFont="1" applyFill="1" applyAlignment="1">
      <alignment horizontal="right"/>
    </xf>
    <xf numFmtId="0" fontId="71" fillId="5" borderId="35" xfId="0" applyFont="1" applyFill="1" applyBorder="1" applyAlignment="1" applyProtection="1">
      <alignment horizontal="center"/>
      <protection/>
    </xf>
    <xf numFmtId="0" fontId="71" fillId="5" borderId="36" xfId="0" applyFont="1" applyFill="1" applyBorder="1" applyAlignment="1" applyProtection="1">
      <alignment horizontal="center"/>
      <protection/>
    </xf>
    <xf numFmtId="0" fontId="70" fillId="5" borderId="35" xfId="0" applyFont="1" applyFill="1" applyBorder="1" applyAlignment="1" applyProtection="1">
      <alignment horizontal="center"/>
      <protection/>
    </xf>
    <xf numFmtId="0" fontId="70" fillId="5" borderId="36" xfId="0" applyFont="1" applyFill="1" applyBorder="1" applyAlignment="1" applyProtection="1">
      <alignment horizontal="center"/>
      <protection/>
    </xf>
    <xf numFmtId="0" fontId="78" fillId="7" borderId="46" xfId="0" applyFont="1" applyFill="1" applyBorder="1" applyAlignment="1" applyProtection="1">
      <alignment horizontal="center"/>
      <protection/>
    </xf>
    <xf numFmtId="0" fontId="78" fillId="7" borderId="0" xfId="0" applyFont="1" applyFill="1" applyBorder="1" applyAlignment="1" applyProtection="1">
      <alignment horizontal="center"/>
      <protection/>
    </xf>
    <xf numFmtId="0" fontId="78" fillId="7" borderId="53" xfId="0" applyFont="1" applyFill="1" applyBorder="1" applyAlignment="1" applyProtection="1">
      <alignment horizontal="center"/>
      <protection/>
    </xf>
    <xf numFmtId="0" fontId="51" fillId="5" borderId="37" xfId="0" applyFont="1" applyFill="1" applyBorder="1" applyAlignment="1" applyProtection="1">
      <alignment horizontal="center"/>
      <protection/>
    </xf>
    <xf numFmtId="0" fontId="51" fillId="5" borderId="38" xfId="0" applyFont="1" applyFill="1" applyBorder="1" applyAlignment="1" applyProtection="1">
      <alignment horizontal="center"/>
      <protection/>
    </xf>
    <xf numFmtId="0" fontId="76" fillId="7" borderId="83" xfId="0" applyFont="1" applyFill="1" applyBorder="1" applyAlignment="1" applyProtection="1">
      <alignment horizontal="center"/>
      <protection/>
    </xf>
    <xf numFmtId="0" fontId="76" fillId="7" borderId="84" xfId="0" applyFont="1" applyFill="1" applyBorder="1" applyAlignment="1" applyProtection="1">
      <alignment horizontal="center"/>
      <protection/>
    </xf>
    <xf numFmtId="0" fontId="76" fillId="7" borderId="85" xfId="0" applyFont="1" applyFill="1" applyBorder="1" applyAlignment="1" applyProtection="1">
      <alignment horizontal="center"/>
      <protection/>
    </xf>
    <xf numFmtId="0" fontId="76" fillId="7" borderId="41" xfId="0" applyFont="1" applyFill="1" applyBorder="1" applyAlignment="1" applyProtection="1">
      <alignment horizontal="center"/>
      <protection/>
    </xf>
    <xf numFmtId="0" fontId="76" fillId="7" borderId="0" xfId="0" applyFont="1" applyFill="1" applyBorder="1" applyAlignment="1" applyProtection="1">
      <alignment horizontal="center"/>
      <protection/>
    </xf>
    <xf numFmtId="0" fontId="76" fillId="7" borderId="44" xfId="0" applyFont="1" applyFill="1" applyBorder="1" applyAlignment="1" applyProtection="1">
      <alignment horizontal="center"/>
      <protection/>
    </xf>
    <xf numFmtId="0" fontId="78" fillId="7" borderId="86" xfId="0" applyFont="1" applyFill="1" applyBorder="1" applyAlignment="1" applyProtection="1">
      <alignment horizontal="center"/>
      <protection/>
    </xf>
    <xf numFmtId="0" fontId="78" fillId="7" borderId="84" xfId="0" applyFont="1" applyFill="1" applyBorder="1" applyAlignment="1" applyProtection="1">
      <alignment horizontal="center"/>
      <protection/>
    </xf>
    <xf numFmtId="0" fontId="78" fillId="7" borderId="87" xfId="0" applyFont="1" applyFill="1" applyBorder="1" applyAlignment="1" applyProtection="1">
      <alignment horizontal="center"/>
      <protection/>
    </xf>
    <xf numFmtId="0" fontId="46" fillId="4" borderId="0" xfId="0" applyFont="1" applyFill="1" applyAlignment="1" applyProtection="1">
      <alignment horizontal="right" vertical="center"/>
      <protection/>
    </xf>
    <xf numFmtId="0" fontId="49" fillId="4" borderId="0" xfId="0" applyFont="1" applyFill="1" applyAlignment="1" applyProtection="1">
      <alignment horizontal="right" vertical="center"/>
      <protection/>
    </xf>
    <xf numFmtId="0" fontId="46" fillId="4" borderId="0" xfId="0" applyFont="1" applyFill="1" applyAlignment="1" applyProtection="1">
      <alignment horizontal="center"/>
      <protection/>
    </xf>
    <xf numFmtId="0" fontId="49" fillId="4" borderId="0" xfId="0" applyFont="1" applyFill="1" applyAlignment="1" applyProtection="1">
      <alignment horizontal="center"/>
      <protection/>
    </xf>
    <xf numFmtId="0" fontId="51" fillId="5" borderId="39" xfId="0" applyFont="1" applyFill="1" applyBorder="1" applyAlignment="1" applyProtection="1">
      <alignment horizontal="center"/>
      <protection/>
    </xf>
    <xf numFmtId="0" fontId="51" fillId="5" borderId="40" xfId="0" applyFont="1" applyFill="1" applyBorder="1" applyAlignment="1" applyProtection="1">
      <alignment horizontal="center"/>
      <protection/>
    </xf>
    <xf numFmtId="0" fontId="51" fillId="4" borderId="0" xfId="0" applyFont="1" applyFill="1" applyBorder="1" applyAlignment="1" applyProtection="1">
      <alignment horizontal="center"/>
      <protection/>
    </xf>
    <xf numFmtId="0" fontId="0" fillId="0" borderId="0" xfId="0" applyBorder="1" applyAlignment="1" applyProtection="1">
      <alignment/>
      <protection/>
    </xf>
    <xf numFmtId="0" fontId="19" fillId="4" borderId="0" xfId="0" applyFont="1" applyFill="1" applyAlignment="1" applyProtection="1">
      <alignment horizontal="center"/>
      <protection/>
    </xf>
    <xf numFmtId="0" fontId="70" fillId="5" borderId="37" xfId="0" applyFont="1" applyFill="1" applyBorder="1" applyAlignment="1" applyProtection="1">
      <alignment horizontal="center"/>
      <protection/>
    </xf>
    <xf numFmtId="0" fontId="70" fillId="5" borderId="38" xfId="0" applyFont="1" applyFill="1" applyBorder="1" applyAlignment="1" applyProtection="1">
      <alignment horizontal="center"/>
      <protection/>
    </xf>
    <xf numFmtId="0" fontId="70" fillId="5" borderId="39" xfId="0" applyFont="1" applyFill="1" applyBorder="1" applyAlignment="1" applyProtection="1">
      <alignment horizontal="center"/>
      <protection/>
    </xf>
    <xf numFmtId="0" fontId="70" fillId="5" borderId="40" xfId="0" applyFont="1" applyFill="1" applyBorder="1" applyAlignment="1" applyProtection="1">
      <alignment horizontal="center"/>
      <protection/>
    </xf>
    <xf numFmtId="0" fontId="70" fillId="5" borderId="35" xfId="0" applyFont="1" applyFill="1" applyBorder="1" applyAlignment="1" applyProtection="1">
      <alignment horizontal="center" vertical="top"/>
      <protection/>
    </xf>
    <xf numFmtId="0" fontId="70" fillId="5" borderId="36" xfId="0" applyFont="1" applyFill="1" applyBorder="1" applyAlignment="1" applyProtection="1">
      <alignment horizontal="center" vertical="top"/>
      <protection/>
    </xf>
    <xf numFmtId="0" fontId="76" fillId="7" borderId="88" xfId="0" applyFont="1" applyFill="1" applyBorder="1" applyAlignment="1" applyProtection="1">
      <alignment horizontal="center"/>
      <protection/>
    </xf>
    <xf numFmtId="0" fontId="76" fillId="7" borderId="89" xfId="0" applyFont="1" applyFill="1" applyBorder="1" applyAlignment="1" applyProtection="1">
      <alignment horizontal="center"/>
      <protection/>
    </xf>
    <xf numFmtId="0" fontId="76" fillId="7" borderId="90" xfId="0" applyFont="1" applyFill="1" applyBorder="1" applyAlignment="1" applyProtection="1">
      <alignment horizontal="center"/>
      <protection/>
    </xf>
    <xf numFmtId="0" fontId="76" fillId="7" borderId="48" xfId="0" applyFont="1" applyFill="1" applyBorder="1" applyAlignment="1" applyProtection="1">
      <alignment horizontal="center"/>
      <protection/>
    </xf>
    <xf numFmtId="0" fontId="76" fillId="7" borderId="49" xfId="0" applyFont="1" applyFill="1" applyBorder="1" applyAlignment="1" applyProtection="1">
      <alignment horizontal="center"/>
      <protection/>
    </xf>
    <xf numFmtId="0" fontId="76" fillId="7" borderId="50" xfId="0" applyFont="1" applyFill="1" applyBorder="1" applyAlignment="1" applyProtection="1">
      <alignment horizontal="center"/>
      <protection/>
    </xf>
    <xf numFmtId="0" fontId="78" fillId="7" borderId="91" xfId="0" applyFont="1" applyFill="1" applyBorder="1" applyAlignment="1" applyProtection="1">
      <alignment horizontal="center"/>
      <protection/>
    </xf>
    <xf numFmtId="0" fontId="78" fillId="7" borderId="89" xfId="0" applyFont="1" applyFill="1" applyBorder="1" applyAlignment="1" applyProtection="1">
      <alignment horizontal="center"/>
      <protection/>
    </xf>
    <xf numFmtId="0" fontId="78" fillId="7" borderId="92" xfId="0" applyFont="1" applyFill="1" applyBorder="1" applyAlignment="1" applyProtection="1">
      <alignment horizontal="center"/>
      <protection/>
    </xf>
    <xf numFmtId="0" fontId="78" fillId="7" borderId="51" xfId="0" applyFont="1" applyFill="1" applyBorder="1" applyAlignment="1" applyProtection="1">
      <alignment horizontal="center"/>
      <protection/>
    </xf>
    <xf numFmtId="0" fontId="78" fillId="7" borderId="49" xfId="0" applyFont="1" applyFill="1" applyBorder="1" applyAlignment="1" applyProtection="1">
      <alignment horizontal="center"/>
      <protection/>
    </xf>
    <xf numFmtId="0" fontId="78" fillId="7" borderId="52" xfId="0" applyFont="1" applyFill="1" applyBorder="1" applyAlignment="1" applyProtection="1">
      <alignment horizontal="center"/>
      <protection/>
    </xf>
    <xf numFmtId="0" fontId="75" fillId="7" borderId="91" xfId="0" applyFont="1" applyFill="1" applyBorder="1" applyAlignment="1" applyProtection="1">
      <alignment horizontal="center"/>
      <protection/>
    </xf>
    <xf numFmtId="0" fontId="75" fillId="7" borderId="89" xfId="0" applyFont="1" applyFill="1" applyBorder="1" applyAlignment="1" applyProtection="1">
      <alignment horizontal="center"/>
      <protection/>
    </xf>
    <xf numFmtId="0" fontId="75" fillId="7" borderId="90" xfId="0" applyFont="1" applyFill="1" applyBorder="1" applyAlignment="1" applyProtection="1">
      <alignment horizontal="center"/>
      <protection/>
    </xf>
    <xf numFmtId="0" fontId="75" fillId="7" borderId="51" xfId="0" applyFont="1" applyFill="1" applyBorder="1" applyAlignment="1" applyProtection="1">
      <alignment horizontal="center"/>
      <protection/>
    </xf>
    <xf numFmtId="0" fontId="75" fillId="7" borderId="49" xfId="0" applyFont="1" applyFill="1" applyBorder="1" applyAlignment="1" applyProtection="1">
      <alignment horizontal="center"/>
      <protection/>
    </xf>
    <xf numFmtId="0" fontId="75" fillId="7" borderId="50" xfId="0" applyFont="1" applyFill="1" applyBorder="1" applyAlignment="1" applyProtection="1">
      <alignment horizontal="center"/>
      <protection/>
    </xf>
    <xf numFmtId="0" fontId="53" fillId="4" borderId="61" xfId="0" applyFont="1" applyFill="1" applyBorder="1" applyAlignment="1">
      <alignment/>
    </xf>
    <xf numFmtId="0" fontId="53" fillId="4" borderId="34" xfId="0" applyFont="1" applyFill="1" applyBorder="1" applyAlignment="1">
      <alignment vertical="top" wrapText="1"/>
    </xf>
    <xf numFmtId="0" fontId="53" fillId="4" borderId="61" xfId="0" applyFont="1" applyFill="1" applyBorder="1" applyAlignment="1">
      <alignment horizontal="center" vertical="center" wrapText="1"/>
    </xf>
    <xf numFmtId="0" fontId="53" fillId="4" borderId="62" xfId="0" applyFont="1" applyFill="1" applyBorder="1" applyAlignment="1">
      <alignment horizontal="center" vertical="center" wrapText="1"/>
    </xf>
    <xf numFmtId="0" fontId="53" fillId="4" borderId="63" xfId="0" applyFont="1" applyFill="1" applyBorder="1" applyAlignment="1">
      <alignment horizontal="center" vertical="center" wrapText="1"/>
    </xf>
    <xf numFmtId="0" fontId="53" fillId="4" borderId="67" xfId="0" applyFont="1" applyFill="1" applyBorder="1" applyAlignment="1">
      <alignment horizontal="center" vertical="center" wrapText="1"/>
    </xf>
    <xf numFmtId="0" fontId="53" fillId="4" borderId="68" xfId="0" applyFont="1" applyFill="1" applyBorder="1" applyAlignment="1">
      <alignment horizontal="center" vertical="center" wrapText="1"/>
    </xf>
    <xf numFmtId="0" fontId="53" fillId="5" borderId="69" xfId="0" applyFont="1" applyFill="1" applyBorder="1" applyAlignment="1">
      <alignment/>
    </xf>
    <xf numFmtId="2" fontId="59" fillId="4" borderId="61" xfId="0" applyNumberFormat="1" applyFont="1" applyFill="1" applyBorder="1" applyAlignment="1">
      <alignment horizontal="center" vertical="center"/>
    </xf>
    <xf numFmtId="2" fontId="59" fillId="4" borderId="62" xfId="0" applyNumberFormat="1" applyFont="1" applyFill="1" applyBorder="1" applyAlignment="1">
      <alignment horizontal="center" vertical="center"/>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dxfs count="3">
    <dxf>
      <font>
        <b/>
        <i val="0"/>
        <color auto="1"/>
      </font>
      <fill>
        <patternFill>
          <bgColor rgb="FFFF0000"/>
        </patternFill>
      </fill>
      <border/>
    </dxf>
    <dxf>
      <fill>
        <patternFill>
          <bgColor rgb="FF00FF00"/>
        </patternFill>
      </fill>
      <border/>
    </dxf>
    <dxf>
      <fill>
        <patternFill>
          <bgColor rgb="FFFFCC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75"/>
          <c:y val="0.025"/>
          <c:w val="0.984"/>
          <c:h val="0.942"/>
        </c:manualLayout>
      </c:layout>
      <c:scatterChart>
        <c:scatterStyle val="lineMarker"/>
        <c:varyColors val="0"/>
        <c:ser>
          <c:idx val="0"/>
          <c:order val="0"/>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dPt>
            <c:idx val="1"/>
            <c:spPr>
              <a:ln w="12700">
                <a:solidFill>
                  <a:srgbClr val="0000FF"/>
                </a:solidFill>
              </a:ln>
            </c:spPr>
            <c:marker>
              <c:size val="5"/>
              <c:spPr>
                <a:solidFill>
                  <a:srgbClr val="0000FF"/>
                </a:solidFill>
                <a:ln>
                  <a:solidFill>
                    <a:srgbClr val="0000FF"/>
                  </a:solidFill>
                </a:ln>
              </c:spPr>
            </c:marker>
          </c:dPt>
          <c:dPt>
            <c:idx val="2"/>
            <c:spPr>
              <a:ln w="12700">
                <a:solidFill>
                  <a:srgbClr val="0000FF"/>
                </a:solidFill>
              </a:ln>
            </c:spPr>
            <c:marker>
              <c:size val="5"/>
              <c:spPr>
                <a:solidFill>
                  <a:srgbClr val="0000FF"/>
                </a:solidFill>
                <a:ln>
                  <a:solidFill>
                    <a:srgbClr val="0000FF"/>
                  </a:solidFill>
                </a:ln>
              </c:spPr>
            </c:marker>
          </c:dPt>
          <c:dPt>
            <c:idx val="3"/>
            <c:spPr>
              <a:ln w="12700">
                <a:solidFill>
                  <a:srgbClr val="0000FF"/>
                </a:solidFill>
              </a:ln>
            </c:spPr>
            <c:marker>
              <c:size val="5"/>
              <c:spPr>
                <a:solidFill>
                  <a:srgbClr val="0000FF"/>
                </a:solidFill>
                <a:ln>
                  <a:solidFill>
                    <a:srgbClr val="0000FF"/>
                  </a:solidFill>
                </a:ln>
              </c:spPr>
            </c:marker>
          </c:dPt>
          <c:dLbls>
            <c:dLbl>
              <c:idx val="0"/>
              <c:delete val="1"/>
            </c:dLbl>
            <c:dLbl>
              <c:idx val="1"/>
              <c:layout>
                <c:manualLayout>
                  <c:x val="0"/>
                  <c:y val="0"/>
                </c:manualLayout>
              </c:layout>
              <c:numFmt formatCode="General" sourceLinked="1"/>
              <c:showLegendKey val="0"/>
              <c:showVal val="1"/>
              <c:showBubbleSize val="0"/>
              <c:showCatName val="0"/>
              <c:showSerName val="0"/>
              <c:showPercent val="0"/>
            </c:dLbl>
            <c:dLbl>
              <c:idx val="2"/>
              <c:layout>
                <c:manualLayout>
                  <c:x val="0"/>
                  <c:y val="0"/>
                </c:manualLayout>
              </c:layout>
              <c:numFmt formatCode="General" sourceLinked="1"/>
              <c:showLegendKey val="0"/>
              <c:showVal val="1"/>
              <c:showBubbleSize val="0"/>
              <c:showCatName val="0"/>
              <c:showSerName val="0"/>
              <c:showPercent val="0"/>
            </c:dLbl>
            <c:dLbl>
              <c:idx val="3"/>
              <c:delete val="1"/>
            </c:dLbl>
            <c:dLbl>
              <c:idx val="4"/>
              <c:delete val="1"/>
            </c:dLbl>
            <c:numFmt formatCode="General" sourceLinked="1"/>
            <c:showLegendKey val="0"/>
            <c:showVal val="1"/>
            <c:showBubbleSize val="0"/>
            <c:showCatName val="0"/>
            <c:showSerName val="0"/>
            <c:showPercent val="0"/>
          </c:dLbls>
          <c:xVal>
            <c:numRef>
              <c:f>Centrage!$H$5:$H$9</c:f>
              <c:numCache/>
            </c:numRef>
          </c:xVal>
          <c:yVal>
            <c:numRef>
              <c:f>Centrage!$I$5:$I$9</c:f>
              <c:numCache/>
            </c:numRef>
          </c:yVal>
          <c:smooth val="0"/>
        </c:ser>
        <c:ser>
          <c:idx val="1"/>
          <c:order val="1"/>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xVal>
            <c:numRef>
              <c:f>Centrage!$H$5:$H$9</c:f>
              <c:numCache/>
            </c:numRef>
          </c:xVal>
          <c:yVal>
            <c:numRef>
              <c:f>Centrage!$I$5:$I$9</c:f>
              <c:numCache/>
            </c:numRef>
          </c:yVal>
          <c:smooth val="0"/>
        </c:ser>
        <c:ser>
          <c:idx val="2"/>
          <c:order val="2"/>
          <c:extLst>
            <c:ext xmlns:c14="http://schemas.microsoft.com/office/drawing/2007/8/2/chart" uri="{6F2FDCE9-48DA-4B69-8628-5D25D57E5C99}">
              <c14:invertSolidFillFmt>
                <c14:spPr>
                  <a:solidFill>
                    <a:srgbClr val="000000"/>
                  </a:solidFill>
                </c14:spPr>
              </c14:invertSolidFillFmt>
            </c:ext>
          </c:extLst>
          <c:marker>
            <c:symbol val="triangle"/>
          </c:marker>
          <c:dPt>
            <c:idx val="0"/>
            <c:marker>
              <c:symbol val="square"/>
              <c:size val="5"/>
              <c:spPr>
                <a:solidFill>
                  <a:srgbClr val="FF0000"/>
                </a:solidFill>
                <a:ln>
                  <a:solidFill>
                    <a:srgbClr val="FF0000"/>
                  </a:solidFill>
                </a:ln>
              </c:spPr>
            </c:marker>
          </c:dPt>
          <c:dLbls>
            <c:dLbl>
              <c:idx val="0"/>
              <c:showLegendKey val="0"/>
              <c:showVal val="1"/>
              <c:showBubbleSize val="0"/>
              <c:showCatName val="0"/>
              <c:showSerName val="0"/>
              <c:showPercent val="0"/>
            </c:dLbl>
            <c:numFmt formatCode="General" sourceLinked="1"/>
            <c:showLegendKey val="0"/>
            <c:showVal val="1"/>
            <c:showBubbleSize val="0"/>
            <c:showCatName val="0"/>
            <c:showSerName val="0"/>
            <c:showPercent val="0"/>
          </c:dLbls>
          <c:xVal>
            <c:numRef>
              <c:f>Centrage!$H$10</c:f>
              <c:numCache/>
            </c:numRef>
          </c:xVal>
          <c:yVal>
            <c:numRef>
              <c:f>Centrage!$I$10</c:f>
              <c:numCache/>
            </c:numRef>
          </c:yVal>
          <c:smooth val="0"/>
        </c:ser>
        <c:axId val="3174621"/>
        <c:axId val="28571590"/>
      </c:scatterChart>
      <c:valAx>
        <c:axId val="3174621"/>
        <c:scaling>
          <c:orientation val="minMax"/>
          <c:max val="0.7"/>
          <c:min val="0.2"/>
        </c:scaling>
        <c:axPos val="b"/>
        <c:title>
          <c:tx>
            <c:rich>
              <a:bodyPr vert="horz" rot="0" anchor="ctr"/>
              <a:lstStyle/>
              <a:p>
                <a:pPr algn="ctr">
                  <a:defRPr/>
                </a:pPr>
                <a:r>
                  <a:rPr lang="en-US" cap="none" sz="800" b="1" i="0" u="none" baseline="0">
                    <a:latin typeface="Arial"/>
                    <a:ea typeface="Arial"/>
                    <a:cs typeface="Arial"/>
                  </a:rPr>
                  <a:t>Bras de levier (m)</a:t>
                </a:r>
              </a:p>
            </c:rich>
          </c:tx>
          <c:layout/>
          <c:overlay val="0"/>
          <c:spPr>
            <a:noFill/>
            <a:ln>
              <a:noFill/>
            </a:ln>
          </c:spPr>
        </c:title>
        <c:delete val="0"/>
        <c:numFmt formatCode="0.000" sourceLinked="0"/>
        <c:majorTickMark val="in"/>
        <c:minorTickMark val="none"/>
        <c:tickLblPos val="nextTo"/>
        <c:crossAx val="28571590"/>
        <c:crosses val="autoZero"/>
        <c:crossBetween val="midCat"/>
        <c:dispUnits/>
        <c:majorUnit val="0.1"/>
        <c:minorUnit val="0.0144"/>
      </c:valAx>
      <c:valAx>
        <c:axId val="28571590"/>
        <c:scaling>
          <c:orientation val="minMax"/>
          <c:max val="900"/>
          <c:min val="400"/>
        </c:scaling>
        <c:axPos val="l"/>
        <c:title>
          <c:tx>
            <c:rich>
              <a:bodyPr vert="horz" rot="-5400000" anchor="ctr"/>
              <a:lstStyle/>
              <a:p>
                <a:pPr algn="ctr">
                  <a:defRPr/>
                </a:pPr>
                <a:r>
                  <a:rPr lang="en-US" cap="none" sz="800" b="1" i="0" u="none" baseline="0">
                    <a:latin typeface="Arial"/>
                    <a:ea typeface="Arial"/>
                    <a:cs typeface="Arial"/>
                  </a:rPr>
                  <a:t>Masse (kg)</a:t>
                </a:r>
              </a:p>
            </c:rich>
          </c:tx>
          <c:layout/>
          <c:overlay val="0"/>
          <c:spPr>
            <a:noFill/>
            <a:ln>
              <a:noFill/>
            </a:ln>
          </c:spPr>
        </c:title>
        <c:delete val="0"/>
        <c:numFmt formatCode="General" sourceLinked="1"/>
        <c:majorTickMark val="in"/>
        <c:minorTickMark val="none"/>
        <c:tickLblPos val="nextTo"/>
        <c:crossAx val="3174621"/>
        <c:crosses val="autoZero"/>
        <c:crossBetween val="midCat"/>
        <c:dispUnits/>
        <c:majorUnit val="50"/>
      </c:valAx>
      <c:spPr>
        <a:solidFill>
          <a:srgbClr val="C0C0C0"/>
        </a:solidFill>
        <a:ln w="12700">
          <a:solidFill>
            <a:srgbClr val="808080"/>
          </a:solidFill>
        </a:ln>
      </c:spPr>
    </c:plotArea>
    <c:plotVisOnly val="1"/>
    <c:dispBlanksAs val="gap"/>
    <c:showDLblsOverMax val="0"/>
  </c:chart>
  <c:spPr>
    <a:solidFill>
      <a:srgbClr val="CCFFCC"/>
    </a:solidFill>
    <a:ln w="38100">
      <a:solidFill>
        <a:srgbClr val="FF9900"/>
      </a:solidFill>
    </a:ln>
    <a:effectLst>
      <a:outerShdw dist="35921" dir="2700000" algn="br">
        <a:prstClr val="black"/>
      </a:outerShdw>
    </a:effectLst>
  </c:spPr>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57150</xdr:rowOff>
    </xdr:from>
    <xdr:to>
      <xdr:col>6</xdr:col>
      <xdr:colOff>400050</xdr:colOff>
      <xdr:row>10</xdr:row>
      <xdr:rowOff>47625</xdr:rowOff>
    </xdr:to>
    <xdr:grpSp>
      <xdr:nvGrpSpPr>
        <xdr:cNvPr id="1" name="Group 4"/>
        <xdr:cNvGrpSpPr>
          <a:grpSpLocks/>
        </xdr:cNvGrpSpPr>
      </xdr:nvGrpSpPr>
      <xdr:grpSpPr>
        <a:xfrm>
          <a:off x="152400" y="57150"/>
          <a:ext cx="7562850" cy="1609725"/>
          <a:chOff x="16" y="25"/>
          <a:chExt cx="794" cy="169"/>
        </a:xfrm>
        <a:solidFill>
          <a:srgbClr val="FFFFFF"/>
        </a:solidFill>
      </xdr:grpSpPr>
    </xdr:grpSp>
    <xdr:clientData/>
  </xdr:twoCellAnchor>
  <xdr:twoCellAnchor>
    <xdr:from>
      <xdr:col>0</xdr:col>
      <xdr:colOff>95250</xdr:colOff>
      <xdr:row>7</xdr:row>
      <xdr:rowOff>104775</xdr:rowOff>
    </xdr:from>
    <xdr:to>
      <xdr:col>6</xdr:col>
      <xdr:colOff>1200150</xdr:colOff>
      <xdr:row>33</xdr:row>
      <xdr:rowOff>95250</xdr:rowOff>
    </xdr:to>
    <xdr:grpSp>
      <xdr:nvGrpSpPr>
        <xdr:cNvPr id="4" name="Group 18"/>
        <xdr:cNvGrpSpPr>
          <a:grpSpLocks/>
        </xdr:cNvGrpSpPr>
      </xdr:nvGrpSpPr>
      <xdr:grpSpPr>
        <a:xfrm>
          <a:off x="95250" y="1238250"/>
          <a:ext cx="8420100" cy="4200525"/>
          <a:chOff x="10" y="130"/>
          <a:chExt cx="884" cy="441"/>
        </a:xfrm>
        <a:solidFill>
          <a:srgbClr val="FFFFFF"/>
        </a:solidFill>
      </xdr:grpSpPr>
      <xdr:pic>
        <xdr:nvPicPr>
          <xdr:cNvPr id="5" name="Picture 5"/>
          <xdr:cNvPicPr preferRelativeResize="1">
            <a:picLocks noChangeAspect="1"/>
          </xdr:cNvPicPr>
        </xdr:nvPicPr>
        <xdr:blipFill>
          <a:blip r:embed="rId1"/>
          <a:srcRect l="1562" t="1666"/>
          <a:stretch>
            <a:fillRect/>
          </a:stretch>
        </xdr:blipFill>
        <xdr:spPr>
          <a:xfrm>
            <a:off x="579" y="204"/>
            <a:ext cx="315" cy="236"/>
          </a:xfrm>
          <a:prstGeom prst="rect">
            <a:avLst/>
          </a:prstGeom>
          <a:noFill/>
          <a:ln w="104775" cmpd="sng">
            <a:solidFill>
              <a:srgbClr val="008000"/>
            </a:solidFill>
            <a:headEnd type="none"/>
            <a:tailEnd type="none"/>
          </a:ln>
        </xdr:spPr>
      </xdr:pic>
      <xdr:sp>
        <xdr:nvSpPr>
          <xdr:cNvPr id="6" name="TextBox 6"/>
          <xdr:cNvSpPr txBox="1">
            <a:spLocks noChangeArrowheads="1"/>
          </xdr:cNvSpPr>
        </xdr:nvSpPr>
        <xdr:spPr>
          <a:xfrm>
            <a:off x="10" y="130"/>
            <a:ext cx="492" cy="441"/>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100" b="1" i="0" u="none" baseline="0">
                <a:solidFill>
                  <a:srgbClr val="0000FF"/>
                </a:solidFill>
                <a:latin typeface="Comic Sans MS"/>
                <a:ea typeface="Comic Sans MS"/>
                <a:cs typeface="Comic Sans MS"/>
              </a:rPr>
              <a:t>Je ne suis pas instructeur, ni pilote chevronné. J'ai passé mon TT il y a 18 mois et je ne totalise encore que 75 heures de vol. J'ai réalisé ce fichier pour qu'il soit une aide dans la préparation d'une navigation. Il est fait tel que m'a appris mon instructeur, mais un log de NAV c'est toujours très personnel. C'est pour cela que ce fichier est libre de droit et peut-être modifié à votre convenance. 
</a:t>
            </a:r>
            <a:r>
              <a:rPr lang="en-US" cap="none" sz="1100" b="1" i="0" u="none" baseline="0">
                <a:solidFill>
                  <a:srgbClr val="FF0000"/>
                </a:solidFill>
                <a:latin typeface="Comic Sans MS"/>
                <a:ea typeface="Comic Sans MS"/>
                <a:cs typeface="Comic Sans MS"/>
              </a:rPr>
              <a:t>EN CONSEQUENCE LES AUTEURS NE PEUVENT ÊTRE TENUS POUR RESPONSABLES DES ERREURS DE CALCUL GENEREES PAR LE LOGICIEL ET POUVANT METTRE EN CAUSE LA SECURITE DE VOTRE VOL. 
</a:t>
            </a:r>
            <a:r>
              <a:rPr lang="en-US" cap="none" sz="1100" b="1" i="0" u="none" baseline="0">
                <a:solidFill>
                  <a:srgbClr val="0000FF"/>
                </a:solidFill>
                <a:latin typeface="Comic Sans MS"/>
                <a:ea typeface="Comic Sans MS"/>
                <a:cs typeface="Comic Sans MS"/>
              </a:rPr>
              <a:t>La fiche de centrage a été réalisée par Frédéric PAILLE</a:t>
            </a:r>
            <a:r>
              <a:rPr lang="en-US" cap="none" sz="1100" b="1" i="0" u="none" baseline="0">
                <a:solidFill>
                  <a:srgbClr val="FF0000"/>
                </a:solidFill>
                <a:latin typeface="Comic Sans MS"/>
                <a:ea typeface="Comic Sans MS"/>
                <a:cs typeface="Comic Sans MS"/>
              </a:rPr>
              <a:t>
</a:t>
            </a:r>
            <a:r>
              <a:rPr lang="en-US" cap="none" sz="1000" b="0" i="0" u="sng" baseline="0">
                <a:solidFill>
                  <a:srgbClr val="0000FF"/>
                </a:solidFill>
                <a:latin typeface="Arial"/>
                <a:ea typeface="Arial"/>
                <a:cs typeface="Arial"/>
              </a:rPr>
              <a:t>mailto:frpaille@txcom.fr</a:t>
            </a:r>
          </a:p>
        </xdr:txBody>
      </xdr:sp>
      <xdr:sp>
        <xdr:nvSpPr>
          <xdr:cNvPr id="7" name="TextBox 7"/>
          <xdr:cNvSpPr txBox="1">
            <a:spLocks noChangeArrowheads="1"/>
          </xdr:cNvSpPr>
        </xdr:nvSpPr>
        <xdr:spPr>
          <a:xfrm>
            <a:off x="24" y="441"/>
            <a:ext cx="452" cy="123"/>
          </a:xfrm>
          <a:prstGeom prst="rect">
            <a:avLst/>
          </a:prstGeom>
          <a:solidFill>
            <a:srgbClr val="FFCC99"/>
          </a:solidFill>
          <a:ln w="38100" cmpd="sng">
            <a:solidFill>
              <a:srgbClr val="993300"/>
            </a:solidFill>
            <a:headEnd type="none"/>
            <a:tailEnd type="none"/>
          </a:ln>
        </xdr:spPr>
        <xdr:txBody>
          <a:bodyPr vertOverflow="clip" wrap="square"/>
          <a:p>
            <a:pPr algn="ctr">
              <a:defRPr/>
            </a:pPr>
            <a:r>
              <a:rPr lang="en-US" cap="none" sz="1400" b="1" i="0" u="none" baseline="0">
                <a:solidFill>
                  <a:srgbClr val="800080"/>
                </a:solidFill>
              </a:rPr>
              <a:t>Utilisez votre manuel de vol pour entrer les paramètres et contrôlez toujours la cohérence de vos résultats.</a:t>
            </a:r>
          </a:p>
        </xdr:txBody>
      </xdr:sp>
    </xdr:grpSp>
    <xdr:clientData/>
  </xdr:twoCellAnchor>
  <xdr:twoCellAnchor>
    <xdr:from>
      <xdr:col>2</xdr:col>
      <xdr:colOff>485775</xdr:colOff>
      <xdr:row>28</xdr:row>
      <xdr:rowOff>66675</xdr:rowOff>
    </xdr:from>
    <xdr:to>
      <xdr:col>6</xdr:col>
      <xdr:colOff>1019175</xdr:colOff>
      <xdr:row>59</xdr:row>
      <xdr:rowOff>47625</xdr:rowOff>
    </xdr:to>
    <xdr:grpSp>
      <xdr:nvGrpSpPr>
        <xdr:cNvPr id="8" name="Group 17"/>
        <xdr:cNvGrpSpPr>
          <a:grpSpLocks/>
        </xdr:cNvGrpSpPr>
      </xdr:nvGrpSpPr>
      <xdr:grpSpPr>
        <a:xfrm>
          <a:off x="2924175" y="4600575"/>
          <a:ext cx="5410200" cy="5000625"/>
          <a:chOff x="307" y="483"/>
          <a:chExt cx="568" cy="525"/>
        </a:xfrm>
        <a:solidFill>
          <a:srgbClr val="FFFFFF"/>
        </a:solidFill>
      </xdr:grpSpPr>
      <xdr:sp>
        <xdr:nvSpPr>
          <xdr:cNvPr id="9" name="Line 13"/>
          <xdr:cNvSpPr>
            <a:spLocks/>
          </xdr:cNvSpPr>
        </xdr:nvSpPr>
        <xdr:spPr>
          <a:xfrm flipH="1">
            <a:off x="868" y="513"/>
            <a:ext cx="0" cy="57"/>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10" name="Line 14"/>
          <xdr:cNvSpPr>
            <a:spLocks/>
          </xdr:cNvSpPr>
        </xdr:nvSpPr>
        <xdr:spPr>
          <a:xfrm>
            <a:off x="781" y="511"/>
            <a:ext cx="91"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TextBox 15"/>
          <xdr:cNvSpPr txBox="1">
            <a:spLocks noChangeArrowheads="1"/>
          </xdr:cNvSpPr>
        </xdr:nvSpPr>
        <xdr:spPr>
          <a:xfrm>
            <a:off x="562" y="483"/>
            <a:ext cx="221" cy="42"/>
          </a:xfrm>
          <a:prstGeom prst="rect">
            <a:avLst/>
          </a:prstGeom>
          <a:solidFill>
            <a:srgbClr val="CCFFFF"/>
          </a:solidFill>
          <a:ln w="38100" cmpd="sng">
            <a:solidFill>
              <a:srgbClr val="0000FF"/>
            </a:solidFill>
            <a:headEnd type="none"/>
            <a:tailEnd type="none"/>
          </a:ln>
        </xdr:spPr>
        <xdr:txBody>
          <a:bodyPr vertOverflow="clip" wrap="square"/>
          <a:p>
            <a:pPr algn="ctr">
              <a:defRPr/>
            </a:pPr>
            <a:r>
              <a:rPr lang="en-US" cap="none" sz="1600" b="0" i="0" u="none" baseline="0">
                <a:solidFill>
                  <a:srgbClr val="008000"/>
                </a:solidFill>
              </a:rPr>
              <a:t>Bons vol à tous !</a:t>
            </a:r>
          </a:p>
        </xdr:txBody>
      </xdr:sp>
      <xdr:pic>
        <xdr:nvPicPr>
          <xdr:cNvPr id="12" name="Picture 16"/>
          <xdr:cNvPicPr preferRelativeResize="1">
            <a:picLocks noChangeAspect="1"/>
          </xdr:cNvPicPr>
        </xdr:nvPicPr>
        <xdr:blipFill>
          <a:blip r:embed="rId2"/>
          <a:stretch>
            <a:fillRect/>
          </a:stretch>
        </xdr:blipFill>
        <xdr:spPr>
          <a:xfrm>
            <a:off x="307" y="632"/>
            <a:ext cx="568" cy="376"/>
          </a:xfrm>
          <a:prstGeom prst="rect">
            <a:avLst/>
          </a:prstGeom>
          <a:noFill/>
          <a:ln w="76200" cmpd="sng">
            <a:solidFill>
              <a:srgbClr val="3366FF"/>
            </a:solidFill>
            <a:headEnd type="none"/>
            <a:tailEnd type="none"/>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342900</xdr:colOff>
      <xdr:row>0</xdr:row>
      <xdr:rowOff>114300</xdr:rowOff>
    </xdr:from>
    <xdr:to>
      <xdr:col>7</xdr:col>
      <xdr:colOff>628650</xdr:colOff>
      <xdr:row>22</xdr:row>
      <xdr:rowOff>57150</xdr:rowOff>
    </xdr:to>
    <xdr:grpSp>
      <xdr:nvGrpSpPr>
        <xdr:cNvPr id="1" name="Group 7"/>
        <xdr:cNvGrpSpPr>
          <a:grpSpLocks/>
        </xdr:cNvGrpSpPr>
      </xdr:nvGrpSpPr>
      <xdr:grpSpPr>
        <a:xfrm>
          <a:off x="4714875" y="114300"/>
          <a:ext cx="4095750" cy="4752975"/>
          <a:chOff x="495" y="12"/>
          <a:chExt cx="430" cy="499"/>
        </a:xfrm>
        <a:solidFill>
          <a:srgbClr val="FFFFFF"/>
        </a:solidFill>
      </xdr:grpSpPr>
      <xdr:sp>
        <xdr:nvSpPr>
          <xdr:cNvPr id="2" name="TextBox 2"/>
          <xdr:cNvSpPr txBox="1">
            <a:spLocks noChangeArrowheads="1"/>
          </xdr:cNvSpPr>
        </xdr:nvSpPr>
        <xdr:spPr>
          <a:xfrm flipV="1">
            <a:off x="496" y="456"/>
            <a:ext cx="429" cy="55"/>
          </a:xfrm>
          <a:prstGeom prst="rect">
            <a:avLst/>
          </a:prstGeom>
          <a:solidFill>
            <a:srgbClr val="339966"/>
          </a:solidFill>
          <a:ln w="28575" cmpd="sng">
            <a:solidFill>
              <a:srgbClr val="008080"/>
            </a:solidFill>
            <a:headEnd type="none"/>
            <a:tailEnd type="none"/>
          </a:ln>
        </xdr:spPr>
        <xdr:txBody>
          <a:bodyPr vertOverflow="clip" wrap="square"/>
          <a:p>
            <a:pPr algn="l">
              <a:defRPr/>
            </a:pPr>
            <a:r>
              <a:rPr lang="en-US" cap="none" sz="1200" b="1" i="1" u="none" baseline="0">
                <a:solidFill>
                  <a:srgbClr val="0000FF"/>
                </a:solidFill>
                <a:latin typeface="Comic Sans MS"/>
                <a:ea typeface="Comic Sans MS"/>
                <a:cs typeface="Comic Sans MS"/>
              </a:rPr>
              <a:t>Veillez à bien entrer la valeur de la déclinaison magnétique avec son signe : </a:t>
            </a:r>
            <a:r>
              <a:rPr lang="en-US" cap="none" sz="1200" b="1" i="1" u="none" baseline="0">
                <a:solidFill>
                  <a:srgbClr val="FF0000"/>
                </a:solidFill>
                <a:latin typeface="Comic Sans MS"/>
                <a:ea typeface="Comic Sans MS"/>
                <a:cs typeface="Comic Sans MS"/>
              </a:rPr>
              <a:t>- si Ouest</a:t>
            </a:r>
            <a:r>
              <a:rPr lang="en-US" cap="none" sz="1200" b="1" i="1" u="none" baseline="0">
                <a:solidFill>
                  <a:srgbClr val="0000FF"/>
                </a:solidFill>
                <a:latin typeface="Comic Sans MS"/>
                <a:ea typeface="Comic Sans MS"/>
                <a:cs typeface="Comic Sans MS"/>
              </a:rPr>
              <a:t>, + si Est
</a:t>
            </a:r>
          </a:p>
        </xdr:txBody>
      </xdr:sp>
      <xdr:grpSp>
        <xdr:nvGrpSpPr>
          <xdr:cNvPr id="3" name="Group 6"/>
          <xdr:cNvGrpSpPr>
            <a:grpSpLocks/>
          </xdr:cNvGrpSpPr>
        </xdr:nvGrpSpPr>
        <xdr:grpSpPr>
          <a:xfrm>
            <a:off x="495" y="12"/>
            <a:ext cx="430" cy="413"/>
            <a:chOff x="495" y="12"/>
            <a:chExt cx="430" cy="413"/>
          </a:xfrm>
          <a:solidFill>
            <a:srgbClr val="FFFFFF"/>
          </a:solidFill>
        </xdr:grpSpPr>
        <xdr:sp>
          <xdr:nvSpPr>
            <xdr:cNvPr id="4" name="Rectangle 4"/>
            <xdr:cNvSpPr>
              <a:spLocks/>
            </xdr:cNvSpPr>
          </xdr:nvSpPr>
          <xdr:spPr>
            <a:xfrm>
              <a:off x="495" y="12"/>
              <a:ext cx="430" cy="413"/>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1" i="0" u="none" baseline="0">
                  <a:solidFill>
                    <a:srgbClr val="0000FF"/>
                  </a:solidFill>
                </a:rPr>
                <a:t>La première des opérations à faire consiste à remplir correctement la grille des paramètres.
En ce qui concerne le carburant considérez que vous partez avec le plein complet de l'appareil. Il vous suffira de revenir dans ce tableau pour modifier la quantité de carburant emporté si vous dépassez la masse maxi autorisée au décollage.
Pour générer correctement le graphique de l'abaque de centrage, vous devez d'abord entrer les valeurs dans le tableau </a:t>
              </a:r>
              <a:r>
                <a:rPr lang="en-US" cap="none" sz="1600" b="1" i="1" u="none" baseline="0">
                  <a:solidFill>
                    <a:srgbClr val="0000FF"/>
                  </a:solidFill>
                </a:rPr>
                <a:t>" </a:t>
              </a:r>
              <a:r>
                <a:rPr lang="en-US" cap="none" sz="1600" b="1" i="1" u="sng" baseline="0">
                  <a:solidFill>
                    <a:srgbClr val="000000"/>
                  </a:solidFill>
                </a:rPr>
                <a:t>génération de l'abaque </a:t>
              </a:r>
              <a:r>
                <a:rPr lang="en-US" cap="none" sz="1600" b="1" i="1" u="none" baseline="0">
                  <a:solidFill>
                    <a:srgbClr val="0000FF"/>
                  </a:solidFill>
                </a:rPr>
                <a:t>"</a:t>
              </a:r>
              <a:r>
                <a:rPr lang="en-US" cap="none" sz="1200" b="1" i="0" u="none" baseline="0">
                  <a:solidFill>
                    <a:srgbClr val="0000FF"/>
                  </a:solidFill>
                </a:rPr>
                <a:t>. Pour cela, </a:t>
              </a:r>
              <a:r>
                <a:rPr lang="en-US" cap="none" sz="1200" b="1" i="0" u="none" baseline="0">
                  <a:solidFill>
                    <a:srgbClr val="FF0000"/>
                  </a:solidFill>
                </a:rPr>
                <a:t>UTILISEZ LE MANUEL DE VOL DE VOTRE AVION</a:t>
              </a:r>
              <a:r>
                <a:rPr lang="en-US" cap="none" sz="1200" b="1" i="0" u="none" baseline="0">
                  <a:solidFill>
                    <a:srgbClr val="0000FF"/>
                  </a:solidFill>
                </a:rPr>
                <a:t>.
</a:t>
              </a:r>
            </a:p>
          </xdr:txBody>
        </xdr:sp>
        <xdr:sp>
          <xdr:nvSpPr>
            <xdr:cNvPr id="5" name="TextBox 5"/>
            <xdr:cNvSpPr txBox="1">
              <a:spLocks noChangeArrowheads="1"/>
            </xdr:cNvSpPr>
          </xdr:nvSpPr>
          <xdr:spPr>
            <a:xfrm>
              <a:off x="512" y="344"/>
              <a:ext cx="393" cy="57"/>
            </a:xfrm>
            <a:prstGeom prst="rect">
              <a:avLst/>
            </a:prstGeom>
            <a:solidFill>
              <a:srgbClr val="33CCCC"/>
            </a:solidFill>
            <a:ln w="9525" cmpd="sng">
              <a:solidFill>
                <a:srgbClr val="0000FF"/>
              </a:solidFill>
              <a:headEnd type="none"/>
              <a:tailEnd type="none"/>
            </a:ln>
          </xdr:spPr>
          <xdr:txBody>
            <a:bodyPr vertOverflow="clip" wrap="square"/>
            <a:p>
              <a:pPr algn="ctr">
                <a:defRPr/>
              </a:pPr>
              <a:r>
                <a:rPr lang="en-US" cap="none" sz="1400" b="1" i="0" u="none" baseline="0">
                  <a:solidFill>
                    <a:srgbClr val="FF0000"/>
                  </a:solidFill>
                </a:rPr>
                <a:t>Vérifiez ensuite que l'abaque générée correspond à celle de votre manuel de vol</a:t>
              </a:r>
            </a:p>
          </xdr:txBody>
        </xdr:sp>
      </xdr:grp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0</xdr:rowOff>
    </xdr:from>
    <xdr:to>
      <xdr:col>17</xdr:col>
      <xdr:colOff>276225</xdr:colOff>
      <xdr:row>13</xdr:row>
      <xdr:rowOff>171450</xdr:rowOff>
    </xdr:to>
    <xdr:grpSp>
      <xdr:nvGrpSpPr>
        <xdr:cNvPr id="1" name="Group 1"/>
        <xdr:cNvGrpSpPr>
          <a:grpSpLocks/>
        </xdr:cNvGrpSpPr>
      </xdr:nvGrpSpPr>
      <xdr:grpSpPr>
        <a:xfrm>
          <a:off x="142875" y="0"/>
          <a:ext cx="9363075" cy="5029200"/>
          <a:chOff x="10" y="13"/>
          <a:chExt cx="972" cy="499"/>
        </a:xfrm>
        <a:solidFill>
          <a:srgbClr val="FFFFFF"/>
        </a:solidFill>
      </xdr:grpSpPr>
      <xdr:sp>
        <xdr:nvSpPr>
          <xdr:cNvPr id="2" name="Rectangle 2"/>
          <xdr:cNvSpPr>
            <a:spLocks/>
          </xdr:cNvSpPr>
        </xdr:nvSpPr>
        <xdr:spPr>
          <a:xfrm>
            <a:off x="10" y="86"/>
            <a:ext cx="336" cy="84"/>
          </a:xfrm>
          <a:prstGeom prst="rect">
            <a:avLst/>
          </a:prstGeom>
          <a:solidFill>
            <a:srgbClr val="CCFFCC"/>
          </a:solidFill>
          <a:ln w="28575" cmpd="sng">
            <a:solidFill>
              <a:srgbClr val="008000"/>
            </a:solidFill>
            <a:headEnd type="none"/>
            <a:tailEnd type="none"/>
          </a:ln>
        </xdr:spPr>
        <xdr:txBody>
          <a:bodyPr vertOverflow="clip" wrap="square"/>
          <a:p>
            <a:pPr algn="l">
              <a:defRPr/>
            </a:pPr>
            <a:r>
              <a:rPr lang="en-US" cap="none" sz="1000" b="1" i="1" u="none" baseline="0">
                <a:solidFill>
                  <a:srgbClr val="0000FF"/>
                </a:solidFill>
              </a:rPr>
              <a:t>Ne remplissez que les cellules colorées en bleu.
Attention, dans la feuille des paramètres, à bien entrer la valeur de la déclinaison magnétique avec son signe : </a:t>
            </a:r>
            <a:r>
              <a:rPr lang="en-US" cap="none" sz="1000" b="1" i="1" u="none" baseline="0">
                <a:solidFill>
                  <a:srgbClr val="FF0000"/>
                </a:solidFill>
              </a:rPr>
              <a:t>- si Ouest</a:t>
            </a:r>
            <a:r>
              <a:rPr lang="en-US" cap="none" sz="1000" b="1" i="1" u="none" baseline="0">
                <a:solidFill>
                  <a:srgbClr val="0000FF"/>
                </a:solidFill>
              </a:rPr>
              <a:t>, + si Est</a:t>
            </a:r>
          </a:p>
        </xdr:txBody>
      </xdr:sp>
      <xdr:grpSp>
        <xdr:nvGrpSpPr>
          <xdr:cNvPr id="3" name="Group 3"/>
          <xdr:cNvGrpSpPr>
            <a:grpSpLocks/>
          </xdr:cNvGrpSpPr>
        </xdr:nvGrpSpPr>
        <xdr:grpSpPr>
          <a:xfrm>
            <a:off x="705" y="13"/>
            <a:ext cx="277" cy="499"/>
            <a:chOff x="705" y="13"/>
            <a:chExt cx="277" cy="499"/>
          </a:xfrm>
          <a:solidFill>
            <a:srgbClr val="FFFFFF"/>
          </a:solidFill>
        </xdr:grpSpPr>
        <xdr:grpSp>
          <xdr:nvGrpSpPr>
            <xdr:cNvPr id="4" name="Group 4"/>
            <xdr:cNvGrpSpPr>
              <a:grpSpLocks/>
            </xdr:cNvGrpSpPr>
          </xdr:nvGrpSpPr>
          <xdr:grpSpPr>
            <a:xfrm>
              <a:off x="705" y="13"/>
              <a:ext cx="198" cy="54"/>
              <a:chOff x="705" y="13"/>
              <a:chExt cx="198" cy="54"/>
            </a:xfrm>
            <a:solidFill>
              <a:srgbClr val="FFFFFF"/>
            </a:solidFill>
          </xdr:grpSpPr>
          <xdr:sp>
            <xdr:nvSpPr>
              <xdr:cNvPr id="5" name="Line 5"/>
              <xdr:cNvSpPr>
                <a:spLocks/>
              </xdr:cNvSpPr>
            </xdr:nvSpPr>
            <xdr:spPr>
              <a:xfrm>
                <a:off x="705" y="13"/>
                <a:ext cx="0" cy="43"/>
              </a:xfrm>
              <a:prstGeom prst="line">
                <a:avLst/>
              </a:prstGeom>
              <a:noFill/>
              <a:ln w="76200" cmpd="sng">
                <a:solidFill>
                  <a:srgbClr val="993300"/>
                </a:solidFill>
                <a:headEnd type="none"/>
                <a:tailEnd type="stealth"/>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705" y="17"/>
                <a:ext cx="198" cy="0"/>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899" y="19"/>
                <a:ext cx="0" cy="48"/>
              </a:xfrm>
              <a:prstGeom prst="line">
                <a:avLst/>
              </a:prstGeom>
              <a:noFill/>
              <a:ln w="76200"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8" name="Rectangle 8"/>
            <xdr:cNvSpPr>
              <a:spLocks/>
            </xdr:cNvSpPr>
          </xdr:nvSpPr>
          <xdr:spPr>
            <a:xfrm>
              <a:off x="809" y="68"/>
              <a:ext cx="173" cy="444"/>
            </a:xfrm>
            <a:prstGeom prst="rect">
              <a:avLst/>
            </a:prstGeom>
            <a:solidFill>
              <a:srgbClr val="FFCC99"/>
            </a:solidFill>
            <a:ln w="38100" cmpd="sng">
              <a:solidFill>
                <a:srgbClr val="993300"/>
              </a:solidFill>
              <a:headEnd type="none"/>
              <a:tailEnd type="none"/>
            </a:ln>
          </xdr:spPr>
          <xdr:txBody>
            <a:bodyPr vertOverflow="clip" wrap="square"/>
            <a:p>
              <a:pPr algn="ctr">
                <a:defRPr/>
              </a:pPr>
              <a:r>
                <a:rPr lang="en-US" cap="none" sz="1200" b="0" i="1" u="none" baseline="0">
                  <a:solidFill>
                    <a:srgbClr val="0000FF"/>
                  </a:solidFill>
                </a:rPr>
                <a:t>Pour afficher la valeur du temps compensé, reportez vous à la table de calcul. Attention à bien entrer la valeur du </a:t>
              </a:r>
              <a:r>
                <a:rPr lang="en-US" cap="none" sz="1200" b="0" i="1" u="none" baseline="0">
                  <a:solidFill>
                    <a:srgbClr val="FF0000"/>
                  </a:solidFill>
                </a:rPr>
                <a:t>Tc</a:t>
              </a:r>
              <a:r>
                <a:rPr lang="en-US" cap="none" sz="1200" b="0" i="1" u="none" baseline="0">
                  <a:solidFill>
                    <a:srgbClr val="0000FF"/>
                  </a:solidFill>
                </a:rPr>
                <a:t> affublée du signe "</a:t>
              </a:r>
              <a:r>
                <a:rPr lang="en-US" cap="none" sz="1200" b="0" i="1" u="none" baseline="0">
                  <a:solidFill>
                    <a:srgbClr val="FF0000"/>
                  </a:solidFill>
                </a:rPr>
                <a:t>-</a:t>
              </a:r>
              <a:r>
                <a:rPr lang="en-US" cap="none" sz="1200" b="0" i="1" u="none" baseline="0">
                  <a:solidFill>
                    <a:srgbClr val="0000FF"/>
                  </a:solidFill>
                </a:rPr>
                <a:t>" si vous avez une composante arrière pour le vent.</a:t>
              </a:r>
            </a:p>
          </xdr:txBody>
        </xdr:sp>
      </xdr:grp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0</xdr:colOff>
      <xdr:row>10</xdr:row>
      <xdr:rowOff>0</xdr:rowOff>
    </xdr:from>
    <xdr:to>
      <xdr:col>7</xdr:col>
      <xdr:colOff>9525</xdr:colOff>
      <xdr:row>11</xdr:row>
      <xdr:rowOff>152400</xdr:rowOff>
    </xdr:to>
    <xdr:sp>
      <xdr:nvSpPr>
        <xdr:cNvPr id="1" name="Line 25"/>
        <xdr:cNvSpPr>
          <a:spLocks/>
        </xdr:cNvSpPr>
      </xdr:nvSpPr>
      <xdr:spPr>
        <a:xfrm flipH="1">
          <a:off x="2857500" y="2466975"/>
          <a:ext cx="371475" cy="3143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0</xdr:colOff>
      <xdr:row>13</xdr:row>
      <xdr:rowOff>0</xdr:rowOff>
    </xdr:from>
    <xdr:to>
      <xdr:col>7</xdr:col>
      <xdr:colOff>9525</xdr:colOff>
      <xdr:row>30</xdr:row>
      <xdr:rowOff>152400</xdr:rowOff>
    </xdr:to>
    <xdr:grpSp>
      <xdr:nvGrpSpPr>
        <xdr:cNvPr id="2" name="Group 35"/>
        <xdr:cNvGrpSpPr>
          <a:grpSpLocks/>
        </xdr:cNvGrpSpPr>
      </xdr:nvGrpSpPr>
      <xdr:grpSpPr>
        <a:xfrm>
          <a:off x="2857500" y="2952750"/>
          <a:ext cx="371475" cy="2905125"/>
          <a:chOff x="300" y="310"/>
          <a:chExt cx="39" cy="305"/>
        </a:xfrm>
        <a:solidFill>
          <a:srgbClr val="FFFFFF"/>
        </a:solidFill>
      </xdr:grpSpPr>
      <xdr:sp>
        <xdr:nvSpPr>
          <xdr:cNvPr id="3" name="Line 26"/>
          <xdr:cNvSpPr>
            <a:spLocks/>
          </xdr:cNvSpPr>
        </xdr:nvSpPr>
        <xdr:spPr>
          <a:xfrm flipH="1">
            <a:off x="300" y="31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27"/>
          <xdr:cNvSpPr>
            <a:spLocks/>
          </xdr:cNvSpPr>
        </xdr:nvSpPr>
        <xdr:spPr>
          <a:xfrm flipH="1">
            <a:off x="300" y="34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28"/>
          <xdr:cNvSpPr>
            <a:spLocks/>
          </xdr:cNvSpPr>
        </xdr:nvSpPr>
        <xdr:spPr>
          <a:xfrm flipH="1">
            <a:off x="300" y="37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29"/>
          <xdr:cNvSpPr>
            <a:spLocks/>
          </xdr:cNvSpPr>
        </xdr:nvSpPr>
        <xdr:spPr>
          <a:xfrm flipH="1">
            <a:off x="300" y="41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30"/>
          <xdr:cNvSpPr>
            <a:spLocks/>
          </xdr:cNvSpPr>
        </xdr:nvSpPr>
        <xdr:spPr>
          <a:xfrm flipH="1">
            <a:off x="300" y="446"/>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31"/>
          <xdr:cNvSpPr>
            <a:spLocks/>
          </xdr:cNvSpPr>
        </xdr:nvSpPr>
        <xdr:spPr>
          <a:xfrm flipH="1">
            <a:off x="300" y="480"/>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32"/>
          <xdr:cNvSpPr>
            <a:spLocks/>
          </xdr:cNvSpPr>
        </xdr:nvSpPr>
        <xdr:spPr>
          <a:xfrm flipH="1">
            <a:off x="300" y="514"/>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33"/>
          <xdr:cNvSpPr>
            <a:spLocks/>
          </xdr:cNvSpPr>
        </xdr:nvSpPr>
        <xdr:spPr>
          <a:xfrm flipH="1">
            <a:off x="300" y="548"/>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34"/>
          <xdr:cNvSpPr>
            <a:spLocks/>
          </xdr:cNvSpPr>
        </xdr:nvSpPr>
        <xdr:spPr>
          <a:xfrm flipH="1">
            <a:off x="300" y="582"/>
            <a:ext cx="39" cy="33"/>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12</xdr:col>
      <xdr:colOff>457200</xdr:colOff>
      <xdr:row>0</xdr:row>
      <xdr:rowOff>209550</xdr:rowOff>
    </xdr:from>
    <xdr:to>
      <xdr:col>15</xdr:col>
      <xdr:colOff>504825</xdr:colOff>
      <xdr:row>19</xdr:row>
      <xdr:rowOff>142875</xdr:rowOff>
    </xdr:to>
    <xdr:grpSp>
      <xdr:nvGrpSpPr>
        <xdr:cNvPr id="12" name="Group 181"/>
        <xdr:cNvGrpSpPr>
          <a:grpSpLocks/>
        </xdr:cNvGrpSpPr>
      </xdr:nvGrpSpPr>
      <xdr:grpSpPr>
        <a:xfrm>
          <a:off x="5448300" y="209550"/>
          <a:ext cx="3705225" cy="3857625"/>
          <a:chOff x="572" y="22"/>
          <a:chExt cx="389" cy="405"/>
        </a:xfrm>
        <a:solidFill>
          <a:srgbClr val="FFFFFF"/>
        </a:solidFill>
      </xdr:grpSpPr>
      <xdr:sp>
        <xdr:nvSpPr>
          <xdr:cNvPr id="13" name="TextBox 176"/>
          <xdr:cNvSpPr txBox="1">
            <a:spLocks noChangeArrowheads="1"/>
          </xdr:cNvSpPr>
        </xdr:nvSpPr>
        <xdr:spPr>
          <a:xfrm>
            <a:off x="572" y="22"/>
            <a:ext cx="389" cy="405"/>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1" i="1" u="none" baseline="0">
                <a:solidFill>
                  <a:srgbClr val="0000FF"/>
                </a:solidFill>
              </a:rPr>
              <a:t>L'inscription du cap, des points de repères, des distances et des temps  est automatique en fonction des entrées que vous aurez faites dans la fiche de calcul de la navigation.
Le calcul du carburant se fait de la manière suivante:
Carburant nécessaire :
Temps de vol x conso/minute + 5' pour le roulage et 10' pour la procédure.
Réserve :
20' de réserve + 15' en minima réservoir.
</a:t>
            </a:r>
          </a:p>
        </xdr:txBody>
      </xdr:sp>
      <xdr:sp>
        <xdr:nvSpPr>
          <xdr:cNvPr id="14" name="TextBox 177"/>
          <xdr:cNvSpPr txBox="1">
            <a:spLocks noChangeArrowheads="1"/>
          </xdr:cNvSpPr>
        </xdr:nvSpPr>
        <xdr:spPr>
          <a:xfrm>
            <a:off x="600" y="326"/>
            <a:ext cx="330" cy="86"/>
          </a:xfrm>
          <a:prstGeom prst="rect">
            <a:avLst/>
          </a:prstGeom>
          <a:solidFill>
            <a:srgbClr val="FFCC00"/>
          </a:solidFill>
          <a:ln w="38100" cmpd="sng">
            <a:solidFill>
              <a:srgbClr val="993300"/>
            </a:solidFill>
            <a:headEnd type="none"/>
            <a:tailEnd type="none"/>
          </a:ln>
        </xdr:spPr>
        <xdr:txBody>
          <a:bodyPr vertOverflow="clip" wrap="square"/>
          <a:p>
            <a:pPr algn="ctr">
              <a:defRPr/>
            </a:pPr>
            <a:r>
              <a:rPr lang="en-US" cap="none" sz="1400" b="0" i="0" u="none" baseline="0">
                <a:solidFill>
                  <a:srgbClr val="FF0000"/>
                </a:solidFill>
              </a:rPr>
              <a:t>Quoiqu'il en soit, contrôlez toujours la cohérence des résultats avec vos propres calculs.</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18</xdr:row>
      <xdr:rowOff>66675</xdr:rowOff>
    </xdr:from>
    <xdr:to>
      <xdr:col>4</xdr:col>
      <xdr:colOff>1238250</xdr:colOff>
      <xdr:row>38</xdr:row>
      <xdr:rowOff>38100</xdr:rowOff>
    </xdr:to>
    <xdr:graphicFrame>
      <xdr:nvGraphicFramePr>
        <xdr:cNvPr id="1" name="Chart 2"/>
        <xdr:cNvGraphicFramePr/>
      </xdr:nvGraphicFramePr>
      <xdr:xfrm>
        <a:off x="114300" y="3467100"/>
        <a:ext cx="4972050" cy="3209925"/>
      </xdr:xfrm>
      <a:graphic>
        <a:graphicData uri="http://schemas.openxmlformats.org/drawingml/2006/chart">
          <c:chart xmlns:c="http://schemas.openxmlformats.org/drawingml/2006/chart" r:id="rId1"/>
        </a:graphicData>
      </a:graphic>
    </xdr:graphicFrame>
    <xdr:clientData/>
  </xdr:twoCellAnchor>
  <xdr:twoCellAnchor>
    <xdr:from>
      <xdr:col>5</xdr:col>
      <xdr:colOff>428625</xdr:colOff>
      <xdr:row>10</xdr:row>
      <xdr:rowOff>76200</xdr:rowOff>
    </xdr:from>
    <xdr:to>
      <xdr:col>9</xdr:col>
      <xdr:colOff>742950</xdr:colOff>
      <xdr:row>27</xdr:row>
      <xdr:rowOff>47625</xdr:rowOff>
    </xdr:to>
    <xdr:grpSp>
      <xdr:nvGrpSpPr>
        <xdr:cNvPr id="2" name="Group 7"/>
        <xdr:cNvGrpSpPr>
          <a:grpSpLocks/>
        </xdr:cNvGrpSpPr>
      </xdr:nvGrpSpPr>
      <xdr:grpSpPr>
        <a:xfrm>
          <a:off x="5695950" y="2066925"/>
          <a:ext cx="3362325" cy="2838450"/>
          <a:chOff x="598" y="217"/>
          <a:chExt cx="353" cy="297"/>
        </a:xfrm>
        <a:solidFill>
          <a:srgbClr val="FFFFFF"/>
        </a:solidFill>
      </xdr:grpSpPr>
      <xdr:sp>
        <xdr:nvSpPr>
          <xdr:cNvPr id="3" name="TextBox 1"/>
          <xdr:cNvSpPr txBox="1">
            <a:spLocks noChangeArrowheads="1"/>
          </xdr:cNvSpPr>
        </xdr:nvSpPr>
        <xdr:spPr>
          <a:xfrm>
            <a:off x="598" y="217"/>
            <a:ext cx="353" cy="297"/>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1" i="0" u="none" baseline="0">
                <a:solidFill>
                  <a:srgbClr val="0000FF"/>
                </a:solidFill>
              </a:rPr>
              <a:t>Dans ce tableau, vous ne devez entrer que les valeurs des bras de leviers.(cf. fiche de pesée de votre avion)
Les autres valeurs sont issues des paramètres que vous avez entrés initialement.
</a:t>
            </a:r>
          </a:p>
        </xdr:txBody>
      </xdr:sp>
      <xdr:sp>
        <xdr:nvSpPr>
          <xdr:cNvPr id="4" name="TextBox 3"/>
          <xdr:cNvSpPr txBox="1">
            <a:spLocks noChangeArrowheads="1"/>
          </xdr:cNvSpPr>
        </xdr:nvSpPr>
        <xdr:spPr>
          <a:xfrm>
            <a:off x="638" y="394"/>
            <a:ext cx="283" cy="92"/>
          </a:xfrm>
          <a:prstGeom prst="rect">
            <a:avLst/>
          </a:prstGeom>
          <a:solidFill>
            <a:srgbClr val="FFCC99"/>
          </a:solidFill>
          <a:ln w="38100" cmpd="sng">
            <a:solidFill>
              <a:srgbClr val="FF6600"/>
            </a:solidFill>
            <a:headEnd type="none"/>
            <a:tailEnd type="none"/>
          </a:ln>
        </xdr:spPr>
        <xdr:txBody>
          <a:bodyPr vertOverflow="clip" wrap="square"/>
          <a:p>
            <a:pPr algn="ctr">
              <a:defRPr/>
            </a:pPr>
            <a:r>
              <a:rPr lang="en-US" cap="none" sz="1400" b="1" i="1" u="none" baseline="0">
                <a:solidFill>
                  <a:srgbClr val="FF0000"/>
                </a:solidFill>
              </a:rPr>
              <a:t>Vérifiez bien que l'abaque générée correspond à celle de votre manuel de vol.</a:t>
            </a:r>
          </a:p>
        </xdr:txBody>
      </xdr:sp>
    </xdr:grp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114300</xdr:colOff>
      <xdr:row>0</xdr:row>
      <xdr:rowOff>38100</xdr:rowOff>
    </xdr:from>
    <xdr:to>
      <xdr:col>26</xdr:col>
      <xdr:colOff>114300</xdr:colOff>
      <xdr:row>36</xdr:row>
      <xdr:rowOff>104775</xdr:rowOff>
    </xdr:to>
    <xdr:sp>
      <xdr:nvSpPr>
        <xdr:cNvPr id="1" name="TextBox 1"/>
        <xdr:cNvSpPr txBox="1">
          <a:spLocks noChangeArrowheads="1"/>
        </xdr:cNvSpPr>
      </xdr:nvSpPr>
      <xdr:spPr>
        <a:xfrm>
          <a:off x="4629150" y="38100"/>
          <a:ext cx="4962525" cy="6248400"/>
        </a:xfrm>
        <a:prstGeom prst="rect">
          <a:avLst/>
        </a:prstGeom>
        <a:solidFill>
          <a:srgbClr val="CCFFCC"/>
        </a:solidFill>
        <a:ln w="38100" cmpd="sng">
          <a:solidFill>
            <a:srgbClr val="333399"/>
          </a:solidFill>
          <a:headEnd type="none"/>
          <a:tailEnd type="none"/>
        </a:ln>
      </xdr:spPr>
      <xdr:txBody>
        <a:bodyPr vertOverflow="clip" wrap="square"/>
        <a:p>
          <a:pPr algn="l">
            <a:defRPr/>
          </a:pPr>
          <a:r>
            <a:rPr lang="en-US" cap="none" sz="1200" b="0" i="0" u="none" baseline="0">
              <a:solidFill>
                <a:srgbClr val="0000FF"/>
              </a:solidFill>
              <a:latin typeface="Comic Sans MS"/>
              <a:ea typeface="Comic Sans MS"/>
              <a:cs typeface="Comic Sans MS"/>
            </a:rPr>
            <a:t>Comment lire cette table ?
</a:t>
          </a:r>
          <a:r>
            <a:rPr lang="en-US" cap="none" sz="1200" b="0" i="0" u="sng" baseline="0">
              <a:solidFill>
                <a:srgbClr val="0000FF"/>
              </a:solidFill>
              <a:latin typeface="Comic Sans MS"/>
              <a:ea typeface="Comic Sans MS"/>
              <a:cs typeface="Comic Sans MS"/>
            </a:rPr>
            <a:t>Le premier tableau</a:t>
          </a:r>
          <a:r>
            <a:rPr lang="en-US" cap="none" sz="1200" b="0" i="0" u="none" baseline="0">
              <a:solidFill>
                <a:srgbClr val="0000FF"/>
              </a:solidFill>
              <a:latin typeface="Comic Sans MS"/>
              <a:ea typeface="Comic Sans MS"/>
              <a:cs typeface="Comic Sans MS"/>
            </a:rPr>
            <a:t> :
Il vous permet d'avoir sur une seule lecture la dérive maxi "</a:t>
          </a:r>
          <a:r>
            <a:rPr lang="en-US" cap="none" sz="1200" b="0" i="0" u="none" baseline="0">
              <a:solidFill>
                <a:srgbClr val="FF0000"/>
              </a:solidFill>
              <a:latin typeface="Comic Sans MS"/>
              <a:ea typeface="Comic Sans MS"/>
              <a:cs typeface="Comic Sans MS"/>
            </a:rPr>
            <a:t>X</a:t>
          </a:r>
          <a:r>
            <a:rPr lang="en-US" cap="none" sz="1200" b="0" i="0" u="none" baseline="0">
              <a:solidFill>
                <a:srgbClr val="0000FF"/>
              </a:solidFill>
              <a:latin typeface="Comic Sans MS"/>
              <a:ea typeface="Comic Sans MS"/>
              <a:cs typeface="Comic Sans MS"/>
            </a:rPr>
            <a:t>" et le vent effectif "</a:t>
          </a:r>
          <a:r>
            <a:rPr lang="en-US" cap="none" sz="1200" b="0" i="0" u="none" baseline="0">
              <a:solidFill>
                <a:srgbClr val="FF0000"/>
              </a:solidFill>
              <a:latin typeface="Comic Sans MS"/>
              <a:ea typeface="Comic Sans MS"/>
              <a:cs typeface="Comic Sans MS"/>
            </a:rPr>
            <a:t>Ve</a:t>
          </a:r>
          <a:r>
            <a:rPr lang="en-US" cap="none" sz="1200" b="0" i="0" u="none" baseline="0">
              <a:solidFill>
                <a:srgbClr val="0000FF"/>
              </a:solidFill>
              <a:latin typeface="Comic Sans MS"/>
              <a:ea typeface="Comic Sans MS"/>
              <a:cs typeface="Comic Sans MS"/>
            </a:rPr>
            <a:t>", en fonction du facteur de base.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6600"/>
              </a:solidFill>
              <a:latin typeface="Comic Sans MS"/>
              <a:ea typeface="Comic Sans MS"/>
              <a:cs typeface="Comic Sans MS"/>
            </a:rPr>
            <a:t>60°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18</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990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FF00FF"/>
              </a:solidFill>
              <a:latin typeface="Comic Sans MS"/>
              <a:ea typeface="Comic Sans MS"/>
              <a:cs typeface="Comic Sans MS"/>
            </a:rPr>
            <a:t>5</a:t>
          </a:r>
          <a:r>
            <a:rPr lang="en-US" cap="none" sz="1200" b="0" i="0" u="none" baseline="0">
              <a:solidFill>
                <a:srgbClr val="0000FF"/>
              </a:solidFill>
              <a:latin typeface="Comic Sans MS"/>
              <a:ea typeface="Comic Sans MS"/>
              <a:cs typeface="Comic Sans MS"/>
            </a:rPr>
            <a:t>.</a:t>
          </a:r>
          <a:r>
            <a:rPr lang="en-US" cap="none" sz="1200" b="0" i="0" u="none" baseline="0">
              <a:solidFill>
                <a:srgbClr val="FF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Sous un angle au vent </a:t>
          </a:r>
          <a:r>
            <a:rPr lang="en-US" cap="none" sz="1200" b="1" i="0" u="none" baseline="0">
              <a:solidFill>
                <a:srgbClr val="000000"/>
              </a:solidFill>
              <a:latin typeface="Symbol"/>
              <a:ea typeface="Symbol"/>
              <a:cs typeface="Symbol"/>
            </a:rPr>
            <a:t>a</a:t>
          </a:r>
          <a:r>
            <a:rPr lang="en-US" cap="none" sz="1200" b="0" i="0" u="none" baseline="0">
              <a:solidFill>
                <a:srgbClr val="0000FF"/>
              </a:solidFill>
              <a:latin typeface="Comic Sans MS"/>
              <a:ea typeface="Comic Sans MS"/>
              <a:cs typeface="Comic Sans MS"/>
            </a:rPr>
            <a:t> de </a:t>
          </a:r>
          <a:r>
            <a:rPr lang="en-US" cap="none" sz="1200" b="0" i="0" u="none" baseline="0">
              <a:solidFill>
                <a:srgbClr val="FF0000"/>
              </a:solidFill>
              <a:latin typeface="Comic Sans MS"/>
              <a:ea typeface="Comic Sans MS"/>
              <a:cs typeface="Comic Sans MS"/>
            </a:rPr>
            <a:t>40°</a:t>
          </a:r>
          <a:r>
            <a:rPr lang="en-US" cap="none" sz="1200" b="0" i="0" u="none" baseline="0">
              <a:solidFill>
                <a:srgbClr val="0000FF"/>
              </a:solidFill>
              <a:latin typeface="Comic Sans MS"/>
              <a:ea typeface="Comic Sans MS"/>
              <a:cs typeface="Comic Sans MS"/>
            </a:rPr>
            <a:t> pour un vent de </a:t>
          </a:r>
          <a:r>
            <a:rPr lang="en-US" cap="none" sz="1200" b="0" i="0" u="none" baseline="0">
              <a:solidFill>
                <a:srgbClr val="000000"/>
              </a:solidFill>
              <a:latin typeface="Comic Sans MS"/>
              <a:ea typeface="Comic Sans MS"/>
              <a:cs typeface="Comic Sans MS"/>
            </a:rPr>
            <a:t>14</a:t>
          </a:r>
          <a:r>
            <a:rPr lang="en-US" cap="none" sz="1200" b="0" i="0" u="none" baseline="0">
              <a:solidFill>
                <a:srgbClr val="0000FF"/>
              </a:solidFill>
              <a:latin typeface="Comic Sans MS"/>
              <a:ea typeface="Comic Sans MS"/>
              <a:cs typeface="Comic Sans MS"/>
            </a:rPr>
            <a:t> kts, la dérive maxi sera de : </a:t>
          </a:r>
          <a:r>
            <a:rPr lang="en-US" cap="none" sz="1200" b="0" i="0" u="none" baseline="0">
              <a:solidFill>
                <a:srgbClr val="FF0000"/>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et le vent effectif de : </a:t>
          </a:r>
          <a:r>
            <a:rPr lang="en-US" cap="none" sz="1200" b="0" i="0" u="none" baseline="0">
              <a:solidFill>
                <a:srgbClr val="00CCFF"/>
              </a:solidFill>
              <a:latin typeface="Comic Sans MS"/>
              <a:ea typeface="Comic Sans MS"/>
              <a:cs typeface="Comic Sans MS"/>
            </a:rPr>
            <a:t>6</a:t>
          </a:r>
          <a:r>
            <a:rPr lang="en-US" cap="none" sz="1200" b="0" i="0" u="none" baseline="0">
              <a:solidFill>
                <a:srgbClr val="0000FF"/>
              </a:solidFill>
              <a:latin typeface="Comic Sans MS"/>
              <a:ea typeface="Comic Sans MS"/>
              <a:cs typeface="Comic Sans MS"/>
            </a:rPr>
            <a:t>.
</a:t>
          </a:r>
          <a:r>
            <a:rPr lang="en-US" cap="none" sz="1200" b="0" i="0" u="sng" baseline="0">
              <a:solidFill>
                <a:srgbClr val="0000FF"/>
              </a:solidFill>
              <a:latin typeface="Comic Sans MS"/>
              <a:ea typeface="Comic Sans MS"/>
              <a:cs typeface="Comic Sans MS"/>
            </a:rPr>
            <a:t>Le deuxième tableau</a:t>
          </a:r>
          <a:r>
            <a:rPr lang="en-US" cap="none" sz="1200" b="0" i="0" u="none" baseline="0">
              <a:solidFill>
                <a:srgbClr val="0000FF"/>
              </a:solidFill>
              <a:latin typeface="Comic Sans MS"/>
              <a:ea typeface="Comic Sans MS"/>
              <a:cs typeface="Comic Sans MS"/>
            </a:rPr>
            <a:t> :
Toujours en fonction de la force du vent et du facteur de base,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de face.
</a:t>
          </a:r>
          <a:r>
            <a:rPr lang="en-US" cap="none" sz="1200" b="0" i="0" u="sng" baseline="0">
              <a:solidFill>
                <a:srgbClr val="0000FF"/>
              </a:solidFill>
              <a:latin typeface="Comic Sans MS"/>
              <a:ea typeface="Comic Sans MS"/>
              <a:cs typeface="Comic Sans MS"/>
            </a:rPr>
            <a:t>Exemple</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FF00FF"/>
              </a:solidFill>
              <a:latin typeface="Comic Sans MS"/>
              <a:ea typeface="Comic Sans MS"/>
              <a:cs typeface="Comic Sans MS"/>
            </a:rPr>
            <a:t>30°</a:t>
          </a:r>
          <a:r>
            <a:rPr lang="en-US" cap="none" sz="1200" b="0" i="0" u="none" baseline="0">
              <a:solidFill>
                <a:srgbClr val="0000FF"/>
              </a:solidFill>
              <a:latin typeface="Comic Sans MS"/>
              <a:ea typeface="Comic Sans MS"/>
              <a:cs typeface="Comic Sans MS"/>
            </a:rPr>
            <a:t>. La force du vent, qui est de face,  est de </a:t>
          </a:r>
          <a:r>
            <a:rPr lang="en-US" cap="none" sz="1200" b="0" i="0" u="none" baseline="0">
              <a:solidFill>
                <a:srgbClr val="000000"/>
              </a:solidFill>
              <a:latin typeface="Comic Sans MS"/>
              <a:ea typeface="Comic Sans MS"/>
              <a:cs typeface="Comic Sans MS"/>
            </a:rPr>
            <a:t>20</a:t>
          </a:r>
          <a:r>
            <a:rPr lang="en-US" cap="none" sz="1200" b="0" i="0" u="none" baseline="0">
              <a:solidFill>
                <a:srgbClr val="0000FF"/>
              </a:solidFill>
              <a:latin typeface="Comic Sans MS"/>
              <a:ea typeface="Comic Sans MS"/>
              <a:cs typeface="Comic Sans MS"/>
            </a:rPr>
            <a:t> kts. Vous devrez rajouter
</a:t>
          </a:r>
          <a:r>
            <a:rPr lang="en-US" cap="none" sz="1200" b="0" i="0" u="none" baseline="0">
              <a:solidFill>
                <a:srgbClr val="FF00FF"/>
              </a:solidFill>
              <a:latin typeface="Comic Sans MS"/>
              <a:ea typeface="Comic Sans MS"/>
              <a:cs typeface="Comic Sans MS"/>
            </a:rPr>
            <a:t>12</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Le troisième tableau</a:t>
          </a:r>
          <a:r>
            <a:rPr lang="en-US" cap="none" sz="1200" b="0" i="0" u="none" baseline="0">
              <a:solidFill>
                <a:srgbClr val="0000FF"/>
              </a:solidFill>
              <a:latin typeface="Comic Sans MS"/>
              <a:ea typeface="Comic Sans MS"/>
              <a:cs typeface="Comic Sans MS"/>
            </a:rPr>
            <a:t> :
Identique au deuxième, il vous permet d'avoir la valeur de votre temps compensé "</a:t>
          </a:r>
          <a:r>
            <a:rPr lang="en-US" cap="none" sz="1200" b="0" i="0" u="none" baseline="0">
              <a:solidFill>
                <a:srgbClr val="FF0000"/>
              </a:solidFill>
              <a:latin typeface="Comic Sans MS"/>
              <a:ea typeface="Comic Sans MS"/>
              <a:cs typeface="Comic Sans MS"/>
            </a:rPr>
            <a:t>Tc</a:t>
          </a:r>
          <a:r>
            <a:rPr lang="en-US" cap="none" sz="1200" b="0" i="0" u="none" baseline="0">
              <a:solidFill>
                <a:srgbClr val="0000FF"/>
              </a:solidFill>
              <a:latin typeface="Comic Sans MS"/>
              <a:ea typeface="Comic Sans MS"/>
              <a:cs typeface="Comic Sans MS"/>
            </a:rPr>
            <a:t>", en Mn/H ou en S/Mn, pour un vent arrière.
</a:t>
          </a:r>
          <a:r>
            <a:rPr lang="en-US" cap="none" sz="1200" b="0" i="0" u="sng" baseline="0">
              <a:solidFill>
                <a:srgbClr val="0000FF"/>
              </a:solidFill>
              <a:latin typeface="Comic Sans MS"/>
              <a:ea typeface="Comic Sans MS"/>
              <a:cs typeface="Comic Sans MS"/>
            </a:rPr>
            <a:t>Exemple 1</a:t>
          </a:r>
          <a:r>
            <a:rPr lang="en-US" cap="none" sz="1200" b="0" i="0" u="none" baseline="0">
              <a:solidFill>
                <a:srgbClr val="0000FF"/>
              </a:solidFill>
              <a:latin typeface="Comic Sans MS"/>
              <a:ea typeface="Comic Sans MS"/>
              <a:cs typeface="Comic Sans MS"/>
            </a:rPr>
            <a:t> : Vous volez sous un angle au vent de </a:t>
          </a:r>
          <a:r>
            <a:rPr lang="en-US" cap="none" sz="1200" b="0" i="0" u="none" baseline="0">
              <a:solidFill>
                <a:srgbClr val="00CCFF"/>
              </a:solidFill>
              <a:latin typeface="Comic Sans MS"/>
              <a:ea typeface="Comic Sans MS"/>
              <a:cs typeface="Comic Sans MS"/>
            </a:rPr>
            <a:t>50°</a:t>
          </a:r>
          <a:r>
            <a:rPr lang="en-US" cap="none" sz="1200" b="0" i="0" u="none" baseline="0">
              <a:solidFill>
                <a:srgbClr val="0000FF"/>
              </a:solidFill>
              <a:latin typeface="Comic Sans MS"/>
              <a:ea typeface="Comic Sans MS"/>
              <a:cs typeface="Comic Sans MS"/>
            </a:rPr>
            <a:t>. La force du vent, qui vient de derrière,  est de </a:t>
          </a:r>
          <a:r>
            <a:rPr lang="en-US" cap="none" sz="1200" b="0" i="0" u="none" baseline="0">
              <a:solidFill>
                <a:srgbClr val="000000"/>
              </a:solidFill>
              <a:latin typeface="Comic Sans MS"/>
              <a:ea typeface="Comic Sans MS"/>
              <a:cs typeface="Comic Sans MS"/>
            </a:rPr>
            <a:t>24</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00CCFF"/>
              </a:solidFill>
              <a:latin typeface="Comic Sans MS"/>
              <a:ea typeface="Comic Sans MS"/>
              <a:cs typeface="Comic Sans MS"/>
            </a:rPr>
            <a:t>8</a:t>
          </a:r>
          <a:r>
            <a:rPr lang="en-US" cap="none" sz="1200" b="0" i="0" u="none" baseline="0">
              <a:solidFill>
                <a:srgbClr val="0000FF"/>
              </a:solidFill>
              <a:latin typeface="Comic Sans MS"/>
              <a:ea typeface="Comic Sans MS"/>
              <a:cs typeface="Comic Sans MS"/>
            </a:rPr>
            <a:t> secondes par minutes prévues en T.S.V.
</a:t>
          </a:r>
          <a:r>
            <a:rPr lang="en-US" cap="none" sz="1200" b="0" i="0" u="sng" baseline="0">
              <a:solidFill>
                <a:srgbClr val="0000FF"/>
              </a:solidFill>
              <a:latin typeface="Comic Sans MS"/>
              <a:ea typeface="Comic Sans MS"/>
              <a:cs typeface="Comic Sans MS"/>
            </a:rPr>
            <a:t>Exemple 2</a:t>
          </a:r>
          <a:r>
            <a:rPr lang="en-US" cap="none" sz="1200" b="0" i="0" u="none" baseline="0">
              <a:solidFill>
                <a:srgbClr val="0000FF"/>
              </a:solidFill>
              <a:latin typeface="Comic Sans MS"/>
              <a:ea typeface="Comic Sans MS"/>
              <a:cs typeface="Comic Sans MS"/>
            </a:rPr>
            <a:t> : Vous volez sous un angle au vent </a:t>
          </a:r>
          <a:r>
            <a:rPr lang="en-US" cap="none" sz="1200" b="0" i="0" u="none" baseline="0">
              <a:solidFill>
                <a:srgbClr val="800080"/>
              </a:solidFill>
              <a:latin typeface="Comic Sans MS"/>
              <a:ea typeface="Comic Sans MS"/>
              <a:cs typeface="Comic Sans MS"/>
            </a:rPr>
            <a:t>inférieur à 20°</a:t>
          </a:r>
          <a:r>
            <a:rPr lang="en-US" cap="none" sz="1200" b="0" i="0" u="none" baseline="0">
              <a:solidFill>
                <a:srgbClr val="0000FF"/>
              </a:solidFill>
              <a:latin typeface="Comic Sans MS"/>
              <a:ea typeface="Comic Sans MS"/>
              <a:cs typeface="Comic Sans MS"/>
            </a:rPr>
            <a:t> . La force du vent, qui vient de derrière,  est de </a:t>
          </a:r>
          <a:r>
            <a:rPr lang="en-US" cap="none" sz="1200" b="0" i="0" u="none" baseline="0">
              <a:solidFill>
                <a:srgbClr val="000000"/>
              </a:solidFill>
              <a:latin typeface="Comic Sans MS"/>
              <a:ea typeface="Comic Sans MS"/>
              <a:cs typeface="Comic Sans MS"/>
            </a:rPr>
            <a:t>16</a:t>
          </a:r>
          <a:r>
            <a:rPr lang="en-US" cap="none" sz="1200" b="0" i="0" u="none" baseline="0">
              <a:solidFill>
                <a:srgbClr val="0000FF"/>
              </a:solidFill>
              <a:latin typeface="Comic Sans MS"/>
              <a:ea typeface="Comic Sans MS"/>
              <a:cs typeface="Comic Sans MS"/>
            </a:rPr>
            <a:t> kts. Vous devrez enlever </a:t>
          </a:r>
          <a:r>
            <a:rPr lang="en-US" cap="none" sz="1200" b="0" i="0" u="none" baseline="0">
              <a:solidFill>
                <a:srgbClr val="800080"/>
              </a:solidFill>
              <a:latin typeface="Comic Sans MS"/>
              <a:ea typeface="Comic Sans MS"/>
              <a:cs typeface="Comic Sans MS"/>
            </a:rPr>
            <a:t>9</a:t>
          </a:r>
          <a:r>
            <a:rPr lang="en-US" cap="none" sz="1200" b="0" i="0" u="none" baseline="0">
              <a:solidFill>
                <a:srgbClr val="0000FF"/>
              </a:solidFill>
              <a:latin typeface="Comic Sans MS"/>
              <a:ea typeface="Comic Sans MS"/>
              <a:cs typeface="Comic Sans MS"/>
            </a:rPr>
            <a:t> secondes par minutes prévues en T.S.V.</a:t>
          </a:r>
        </a:p>
      </xdr:txBody>
    </xdr:sp>
    <xdr:clientData/>
  </xdr:twoCellAnchor>
  <xdr:twoCellAnchor>
    <xdr:from>
      <xdr:col>0</xdr:col>
      <xdr:colOff>9525</xdr:colOff>
      <xdr:row>35</xdr:row>
      <xdr:rowOff>104775</xdr:rowOff>
    </xdr:from>
    <xdr:to>
      <xdr:col>15</xdr:col>
      <xdr:colOff>333375</xdr:colOff>
      <xdr:row>78</xdr:row>
      <xdr:rowOff>9525</xdr:rowOff>
    </xdr:to>
    <xdr:grpSp>
      <xdr:nvGrpSpPr>
        <xdr:cNvPr id="2" name="Group 13"/>
        <xdr:cNvGrpSpPr>
          <a:grpSpLocks/>
        </xdr:cNvGrpSpPr>
      </xdr:nvGrpSpPr>
      <xdr:grpSpPr>
        <a:xfrm>
          <a:off x="9525" y="6124575"/>
          <a:ext cx="4838700" cy="7600950"/>
          <a:chOff x="1" y="643"/>
          <a:chExt cx="508" cy="798"/>
        </a:xfrm>
        <a:solidFill>
          <a:srgbClr val="FFFFFF"/>
        </a:solidFill>
      </xdr:grpSpPr>
      <xdr:sp>
        <xdr:nvSpPr>
          <xdr:cNvPr id="3" name="Rectangle 4"/>
          <xdr:cNvSpPr>
            <a:spLocks/>
          </xdr:cNvSpPr>
        </xdr:nvSpPr>
        <xdr:spPr>
          <a:xfrm>
            <a:off x="12" y="858"/>
            <a:ext cx="464" cy="153"/>
          </a:xfrm>
          <a:prstGeom prst="rect">
            <a:avLst/>
          </a:prstGeom>
          <a:solidFill>
            <a:srgbClr val="CCFFCC"/>
          </a:solidFill>
          <a:ln w="38100" cmpd="sng">
            <a:solidFill>
              <a:srgbClr val="008000"/>
            </a:solidFill>
            <a:headEnd type="none"/>
            <a:tailEnd type="none"/>
          </a:ln>
        </xdr:spPr>
        <xdr:txBody>
          <a:bodyPr vertOverflow="clip" wrap="square"/>
          <a:p>
            <a:pPr algn="ctr">
              <a:defRPr/>
            </a:pPr>
            <a:r>
              <a:rPr lang="en-US" cap="none" sz="1200" b="0" i="0" u="none" baseline="0">
                <a:solidFill>
                  <a:srgbClr val="0000FF"/>
                </a:solidFill>
              </a:rPr>
              <a:t>Le calcul de la dérive et du vent effectif est relativement simple. La formule suivante nous donne la dérive Maximum : 
</a:t>
            </a:r>
            <a:r>
              <a:rPr lang="en-US" cap="none" sz="1200" b="0" i="1" u="none" baseline="0">
                <a:solidFill>
                  <a:srgbClr val="FF0000"/>
                </a:solidFill>
              </a:rPr>
              <a:t>X</a:t>
            </a:r>
            <a:r>
              <a:rPr lang="en-US" cap="none" sz="1200" b="0" i="0" u="none" baseline="0">
                <a:solidFill>
                  <a:srgbClr val="0000FF"/>
                </a:solidFill>
              </a:rPr>
              <a:t>= </a:t>
            </a:r>
            <a:r>
              <a:rPr lang="en-US" cap="none" sz="1200" b="0" i="0" u="none" baseline="0">
                <a:solidFill>
                  <a:srgbClr val="FF0000"/>
                </a:solidFill>
              </a:rPr>
              <a:t>Force du vent x facteur de base</a:t>
            </a:r>
            <a:r>
              <a:rPr lang="en-US" cap="none" sz="1200" b="0" i="0" u="none" baseline="0">
                <a:solidFill>
                  <a:srgbClr val="0000FF"/>
                </a:solidFill>
              </a:rPr>
              <a:t>. (Vw x Fb)
Il suffit alors de calculer le vent effectif par rapport à l'angle au vent en se servant du tableau suivant:</a:t>
            </a:r>
          </a:p>
        </xdr:txBody>
      </xdr:sp>
      <xdr:sp>
        <xdr:nvSpPr>
          <xdr:cNvPr id="4" name="Rectangle 5"/>
          <xdr:cNvSpPr>
            <a:spLocks/>
          </xdr:cNvSpPr>
        </xdr:nvSpPr>
        <xdr:spPr>
          <a:xfrm>
            <a:off x="1" y="1197"/>
            <a:ext cx="467" cy="244"/>
          </a:xfrm>
          <a:prstGeom prst="rect">
            <a:avLst/>
          </a:prstGeom>
          <a:solidFill>
            <a:srgbClr val="CCFFCC"/>
          </a:solidFill>
          <a:ln w="38100" cmpd="sng">
            <a:solidFill>
              <a:srgbClr val="008000"/>
            </a:solidFill>
            <a:headEnd type="none"/>
            <a:tailEnd type="none"/>
          </a:ln>
        </xdr:spPr>
        <xdr:txBody>
          <a:bodyPr vertOverflow="clip" wrap="square"/>
          <a:p>
            <a:pPr algn="l">
              <a:defRPr/>
            </a:pPr>
            <a:r>
              <a:rPr lang="en-US" cap="none" sz="1200" b="0" i="0" u="none" baseline="0"/>
              <a:t>Pour un angle </a:t>
            </a:r>
            <a:r>
              <a:rPr lang="en-US" cap="none" sz="1400" b="1" i="0" u="none" baseline="0">
                <a:solidFill>
                  <a:srgbClr val="FF0000"/>
                </a:solidFill>
              </a:rPr>
              <a:t>a</a:t>
            </a:r>
            <a:r>
              <a:rPr lang="en-US" cap="none" sz="1200" b="0" i="0" u="none" baseline="0"/>
              <a:t> de 70° : - la dérive sera égale à </a:t>
            </a:r>
            <a:r>
              <a:rPr lang="en-US" cap="none" sz="1200" b="0" i="1" u="none" baseline="0">
                <a:solidFill>
                  <a:srgbClr val="FF0000"/>
                </a:solidFill>
              </a:rPr>
              <a:t>X</a:t>
            </a:r>
            <a:r>
              <a:rPr lang="en-US" cap="none" sz="1200" b="0" i="0" u="none" baseline="0"/>
              <a:t> x 0,9 
                                    - le vent effectif à </a:t>
            </a:r>
            <a:r>
              <a:rPr lang="en-US" cap="none" sz="1200" b="0" i="1" u="none" baseline="0">
                <a:solidFill>
                  <a:srgbClr val="FF0000"/>
                </a:solidFill>
              </a:rPr>
              <a:t>X</a:t>
            </a:r>
            <a:r>
              <a:rPr lang="en-US" cap="none" sz="1200" b="0" i="0" u="none" baseline="0"/>
              <a:t> x 0,3
Il faut toujours considérer deux angles complémentaires à 90°:
70° + 20° , 60° + 30° ou 50° + 40°.
Je rappelle que pour un angle </a:t>
            </a:r>
            <a:r>
              <a:rPr lang="en-US" cap="none" sz="1400" b="1" i="0" u="none" baseline="0">
                <a:solidFill>
                  <a:srgbClr val="FF0000"/>
                </a:solidFill>
              </a:rPr>
              <a:t>a</a:t>
            </a:r>
            <a:r>
              <a:rPr lang="en-US" cap="none" sz="1200" b="0" i="0" u="none" baseline="0"/>
              <a:t> supérieur à 70° on considère que la dérive est maximum, et que pour un angle </a:t>
            </a:r>
            <a:r>
              <a:rPr lang="en-US" cap="none" sz="1400" b="1" i="0" u="none" baseline="0">
                <a:solidFill>
                  <a:srgbClr val="FF0000"/>
                </a:solidFill>
              </a:rPr>
              <a:t>a</a:t>
            </a:r>
            <a:r>
              <a:rPr lang="en-US" cap="none" sz="1200" b="0" i="0" u="none" baseline="0"/>
              <a:t> inférieur à 20° la dérive est nulle, mais le vent effectif est maximum.</a:t>
            </a:r>
          </a:p>
        </xdr:txBody>
      </xdr:sp>
      <xdr:sp>
        <xdr:nvSpPr>
          <xdr:cNvPr id="5" name="TextBox 8"/>
          <xdr:cNvSpPr txBox="1">
            <a:spLocks noChangeArrowheads="1"/>
          </xdr:cNvSpPr>
        </xdr:nvSpPr>
        <xdr:spPr>
          <a:xfrm>
            <a:off x="57" y="754"/>
            <a:ext cx="369" cy="60"/>
          </a:xfrm>
          <a:prstGeom prst="rect">
            <a:avLst/>
          </a:prstGeom>
          <a:solidFill>
            <a:srgbClr val="CCFFCC"/>
          </a:solidFill>
          <a:ln w="38100" cmpd="sng">
            <a:solidFill>
              <a:srgbClr val="008000"/>
            </a:solidFill>
            <a:headEnd type="none"/>
            <a:tailEnd type="none"/>
          </a:ln>
        </xdr:spPr>
        <xdr:txBody>
          <a:bodyPr vertOverflow="clip" wrap="square"/>
          <a:p>
            <a:pPr algn="ctr">
              <a:defRPr/>
            </a:pPr>
            <a:r>
              <a:rPr lang="en-US" cap="none" sz="1200" b="0" i="0" u="none" baseline="0">
                <a:solidFill>
                  <a:srgbClr val="0000FF"/>
                </a:solidFill>
              </a:rPr>
              <a:t>Explications concernant les valeurs que vous trouvez dans ces  tableaux</a:t>
            </a:r>
          </a:p>
        </xdr:txBody>
      </xdr:sp>
      <xdr:grpSp>
        <xdr:nvGrpSpPr>
          <xdr:cNvPr id="6" name="Group 10"/>
          <xdr:cNvGrpSpPr>
            <a:grpSpLocks/>
          </xdr:cNvGrpSpPr>
        </xdr:nvGrpSpPr>
        <xdr:grpSpPr>
          <a:xfrm>
            <a:off x="56" y="643"/>
            <a:ext cx="453" cy="99"/>
            <a:chOff x="58" y="652"/>
            <a:chExt cx="453" cy="99"/>
          </a:xfrm>
          <a:solidFill>
            <a:srgbClr val="FFFFFF"/>
          </a:solidFill>
        </xdr:grpSpPr>
        <xdr:grpSp>
          <xdr:nvGrpSpPr>
            <xdr:cNvPr id="7" name="Group 7"/>
            <xdr:cNvGrpSpPr>
              <a:grpSpLocks/>
            </xdr:cNvGrpSpPr>
          </xdr:nvGrpSpPr>
          <xdr:grpSpPr>
            <a:xfrm>
              <a:off x="58" y="652"/>
              <a:ext cx="365" cy="81"/>
              <a:chOff x="21" y="651"/>
              <a:chExt cx="365" cy="81"/>
            </a:xfrm>
            <a:solidFill>
              <a:srgbClr val="FFFFFF"/>
            </a:solidFill>
          </xdr:grpSpPr>
          <xdr:sp>
            <xdr:nvSpPr>
              <xdr:cNvPr id="8" name="Line 3"/>
              <xdr:cNvSpPr>
                <a:spLocks/>
              </xdr:cNvSpPr>
            </xdr:nvSpPr>
            <xdr:spPr>
              <a:xfrm>
                <a:off x="204" y="684"/>
                <a:ext cx="0" cy="48"/>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sp>
            <xdr:nvSpPr>
              <xdr:cNvPr id="9" name="Rectangle 2"/>
              <xdr:cNvSpPr>
                <a:spLocks/>
              </xdr:cNvSpPr>
            </xdr:nvSpPr>
            <xdr:spPr>
              <a:xfrm>
                <a:off x="21" y="651"/>
                <a:ext cx="365" cy="34"/>
              </a:xfrm>
              <a:prstGeom prst="rect">
                <a:avLst/>
              </a:prstGeom>
              <a:solidFill>
                <a:srgbClr val="FFCC99"/>
              </a:solidFill>
              <a:ln w="38100" cmpd="sng">
                <a:solidFill>
                  <a:srgbClr val="993300"/>
                </a:solidFill>
                <a:headEnd type="none"/>
                <a:tailEnd type="none"/>
              </a:ln>
            </xdr:spPr>
            <xdr:txBody>
              <a:bodyPr vertOverflow="clip" wrap="square"/>
              <a:p>
                <a:pPr algn="ctr">
                  <a:defRPr/>
                </a:pPr>
                <a:r>
                  <a:rPr lang="en-US" cap="none" sz="1600" b="0" i="0" u="none" baseline="0">
                    <a:solidFill>
                      <a:srgbClr val="0000FF"/>
                    </a:solidFill>
                  </a:rPr>
                  <a:t>Vous n'avez pas fini de lire !</a:t>
                </a:r>
              </a:p>
            </xdr:txBody>
          </xdr:sp>
        </xdr:grpSp>
        <xdr:sp>
          <xdr:nvSpPr>
            <xdr:cNvPr id="10" name="Line 9"/>
            <xdr:cNvSpPr>
              <a:spLocks/>
            </xdr:cNvSpPr>
          </xdr:nvSpPr>
          <xdr:spPr>
            <a:xfrm>
              <a:off x="397" y="687"/>
              <a:ext cx="114" cy="64"/>
            </a:xfrm>
            <a:prstGeom prst="line">
              <a:avLst/>
            </a:prstGeom>
            <a:noFill/>
            <a:ln w="76200" cmpd="sng">
              <a:solidFill>
                <a:srgbClr val="993300"/>
              </a:solidFill>
              <a:headEnd type="none"/>
              <a:tailEnd type="triangle"/>
            </a:ln>
          </xdr:spPr>
          <xdr:txBody>
            <a:bodyPr vertOverflow="clip" wrap="square"/>
            <a:p>
              <a:pPr algn="l">
                <a:defRPr/>
              </a:pPr>
              <a:r>
                <a:rPr lang="en-US" cap="none" u="none" baseline="0">
                  <a:latin typeface="Arial"/>
                  <a:ea typeface="Arial"/>
                  <a:cs typeface="Arial"/>
                </a:rPr>
                <a:t/>
              </a:r>
            </a:p>
          </xdr:txBody>
        </xdr:sp>
      </xdr:grpSp>
    </xdr:grpSp>
    <xdr:clientData/>
  </xdr:twoCellAnchor>
  <xdr:twoCellAnchor>
    <xdr:from>
      <xdr:col>17</xdr:col>
      <xdr:colOff>285750</xdr:colOff>
      <xdr:row>41</xdr:row>
      <xdr:rowOff>95250</xdr:rowOff>
    </xdr:from>
    <xdr:to>
      <xdr:col>25</xdr:col>
      <xdr:colOff>47625</xdr:colOff>
      <xdr:row>45</xdr:row>
      <xdr:rowOff>114300</xdr:rowOff>
    </xdr:to>
    <xdr:sp>
      <xdr:nvSpPr>
        <xdr:cNvPr id="11" name="TextBox 12"/>
        <xdr:cNvSpPr txBox="1">
          <a:spLocks noChangeArrowheads="1"/>
        </xdr:cNvSpPr>
      </xdr:nvSpPr>
      <xdr:spPr>
        <a:xfrm>
          <a:off x="5648325" y="7086600"/>
          <a:ext cx="3419475" cy="666750"/>
        </a:xfrm>
        <a:prstGeom prst="rect">
          <a:avLst/>
        </a:prstGeom>
        <a:solidFill>
          <a:srgbClr val="CCFFCC"/>
        </a:solidFill>
        <a:ln w="38100" cmpd="sng">
          <a:solidFill>
            <a:srgbClr val="008000"/>
          </a:solidFill>
          <a:headEnd type="none"/>
          <a:tailEnd type="none"/>
        </a:ln>
      </xdr:spPr>
      <xdr:txBody>
        <a:bodyPr vertOverflow="clip" wrap="square"/>
        <a:p>
          <a:pPr algn="ctr">
            <a:defRPr/>
          </a:pPr>
          <a:r>
            <a:rPr lang="en-US" cap="none" sz="1200" b="0" i="0" u="none" baseline="0">
              <a:solidFill>
                <a:srgbClr val="0000FF"/>
              </a:solidFill>
            </a:rPr>
            <a:t>Table pour calculer simplement le temps compensé en fonction du vent effectif</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hyperlink" Target="mailto:fr.paille@txcom.fr" TargetMode="Externa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atrice@a2i-micro.fr" TargetMode="External" /><Relationship Id="rId2" Type="http://schemas.openxmlformats.org/officeDocument/2006/relationships/drawing" Target="../drawings/drawing6.xml" /><Relationship Id="rId3"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62"/>
  <sheetViews>
    <sheetView workbookViewId="0" topLeftCell="A43">
      <selection activeCell="E25" sqref="E25"/>
    </sheetView>
  </sheetViews>
  <sheetFormatPr defaultColWidth="11.421875" defaultRowHeight="12.75"/>
  <cols>
    <col min="1" max="16384" width="18.28125" style="0" customWidth="1"/>
  </cols>
  <sheetData>
    <row r="1" spans="1:16" ht="12.75">
      <c r="A1" s="53"/>
      <c r="B1" s="53"/>
      <c r="C1" s="53"/>
      <c r="D1" s="53"/>
      <c r="E1" s="53"/>
      <c r="F1" s="53"/>
      <c r="G1" s="53"/>
      <c r="H1" s="53"/>
      <c r="I1" s="53"/>
      <c r="J1" s="53"/>
      <c r="K1" s="201"/>
      <c r="L1" s="201"/>
      <c r="M1" s="201"/>
      <c r="N1" s="201"/>
      <c r="O1" s="201"/>
      <c r="P1" s="201"/>
    </row>
    <row r="2" spans="1:16" ht="12.75">
      <c r="A2" s="53"/>
      <c r="B2" s="53"/>
      <c r="C2" s="53"/>
      <c r="D2" s="53"/>
      <c r="E2" s="53"/>
      <c r="F2" s="53"/>
      <c r="G2" s="53"/>
      <c r="H2" s="53"/>
      <c r="I2" s="53"/>
      <c r="J2" s="53"/>
      <c r="K2" s="201"/>
      <c r="L2" s="201"/>
      <c r="M2" s="201"/>
      <c r="N2" s="201"/>
      <c r="O2" s="201"/>
      <c r="P2" s="201"/>
    </row>
    <row r="3" spans="1:16" ht="12.75">
      <c r="A3" s="53"/>
      <c r="B3" s="53"/>
      <c r="C3" s="53"/>
      <c r="D3" s="53"/>
      <c r="E3" s="53"/>
      <c r="F3" s="53"/>
      <c r="G3" s="53"/>
      <c r="H3" s="53"/>
      <c r="I3" s="53"/>
      <c r="J3" s="53"/>
      <c r="K3" s="201"/>
      <c r="L3" s="201"/>
      <c r="M3" s="201"/>
      <c r="N3" s="201"/>
      <c r="O3" s="201"/>
      <c r="P3" s="201"/>
    </row>
    <row r="4" spans="1:16" ht="12.75">
      <c r="A4" s="53"/>
      <c r="B4" s="53"/>
      <c r="C4" s="53"/>
      <c r="D4" s="53"/>
      <c r="E4" s="53"/>
      <c r="F4" s="53"/>
      <c r="G4" s="53"/>
      <c r="H4" s="53"/>
      <c r="I4" s="53"/>
      <c r="J4" s="53"/>
      <c r="K4" s="201"/>
      <c r="L4" s="201"/>
      <c r="M4" s="201"/>
      <c r="N4" s="201"/>
      <c r="O4" s="201"/>
      <c r="P4" s="201"/>
    </row>
    <row r="5" spans="1:16" ht="12.75">
      <c r="A5" s="53"/>
      <c r="B5" s="53"/>
      <c r="C5" s="53"/>
      <c r="D5" s="53"/>
      <c r="E5" s="53"/>
      <c r="F5" s="53"/>
      <c r="G5" s="53"/>
      <c r="H5" s="53"/>
      <c r="I5" s="53"/>
      <c r="J5" s="53"/>
      <c r="K5" s="201"/>
      <c r="L5" s="201"/>
      <c r="M5" s="201"/>
      <c r="N5" s="201"/>
      <c r="O5" s="201"/>
      <c r="P5" s="201"/>
    </row>
    <row r="6" spans="1:16" ht="12.75">
      <c r="A6" s="53"/>
      <c r="B6" s="53"/>
      <c r="C6" s="53"/>
      <c r="D6" s="53"/>
      <c r="E6" s="53"/>
      <c r="F6" s="53"/>
      <c r="G6" s="53"/>
      <c r="H6" s="53"/>
      <c r="I6" s="53"/>
      <c r="J6" s="53"/>
      <c r="K6" s="201"/>
      <c r="L6" s="201"/>
      <c r="M6" s="201"/>
      <c r="N6" s="201"/>
      <c r="O6" s="201"/>
      <c r="P6" s="201"/>
    </row>
    <row r="7" spans="1:16" ht="12.75">
      <c r="A7" s="53"/>
      <c r="B7" s="53"/>
      <c r="C7" s="53"/>
      <c r="D7" s="53"/>
      <c r="E7" s="53"/>
      <c r="F7" s="53"/>
      <c r="G7" s="53"/>
      <c r="H7" s="53"/>
      <c r="I7" s="53"/>
      <c r="J7" s="53"/>
      <c r="K7" s="201"/>
      <c r="L7" s="201"/>
      <c r="M7" s="201"/>
      <c r="N7" s="201"/>
      <c r="O7" s="201"/>
      <c r="P7" s="201"/>
    </row>
    <row r="8" spans="1:16" ht="12.75">
      <c r="A8" s="53"/>
      <c r="B8" s="53"/>
      <c r="C8" s="53"/>
      <c r="D8" s="53"/>
      <c r="E8" s="53"/>
      <c r="F8" s="53"/>
      <c r="G8" s="53"/>
      <c r="H8" s="53"/>
      <c r="I8" s="53"/>
      <c r="J8" s="53"/>
      <c r="K8" s="201"/>
      <c r="L8" s="201"/>
      <c r="M8" s="201"/>
      <c r="N8" s="201"/>
      <c r="O8" s="201"/>
      <c r="P8" s="201"/>
    </row>
    <row r="9" spans="1:16" ht="12.75">
      <c r="A9" s="53"/>
      <c r="B9" s="53"/>
      <c r="C9" s="53"/>
      <c r="D9" s="53"/>
      <c r="E9" s="53"/>
      <c r="F9" s="53"/>
      <c r="G9" s="53"/>
      <c r="H9" s="53"/>
      <c r="I9" s="53"/>
      <c r="J9" s="53"/>
      <c r="K9" s="201"/>
      <c r="L9" s="201"/>
      <c r="M9" s="201"/>
      <c r="N9" s="201"/>
      <c r="O9" s="201"/>
      <c r="P9" s="201"/>
    </row>
    <row r="10" spans="1:16" ht="12.75">
      <c r="A10" s="53"/>
      <c r="B10" s="53"/>
      <c r="C10" s="53"/>
      <c r="D10" s="53"/>
      <c r="E10" s="53"/>
      <c r="F10" s="53"/>
      <c r="G10" s="53"/>
      <c r="H10" s="53"/>
      <c r="I10" s="53"/>
      <c r="J10" s="53"/>
      <c r="K10" s="201"/>
      <c r="L10" s="201"/>
      <c r="M10" s="201"/>
      <c r="N10" s="201"/>
      <c r="O10" s="201"/>
      <c r="P10" s="201"/>
    </row>
    <row r="11" spans="1:16" ht="12.75">
      <c r="A11" s="53"/>
      <c r="B11" s="53"/>
      <c r="C11" s="53"/>
      <c r="D11" s="53"/>
      <c r="E11" s="53"/>
      <c r="F11" s="53"/>
      <c r="G11" s="202" t="s">
        <v>69</v>
      </c>
      <c r="H11" s="53"/>
      <c r="I11" s="53"/>
      <c r="J11" s="53"/>
      <c r="K11" s="201"/>
      <c r="L11" s="201"/>
      <c r="M11" s="201"/>
      <c r="N11" s="201"/>
      <c r="O11" s="201"/>
      <c r="P11" s="201"/>
    </row>
    <row r="12" spans="1:16" ht="12.75">
      <c r="A12" s="53"/>
      <c r="B12" s="53"/>
      <c r="C12" s="53"/>
      <c r="D12" s="53"/>
      <c r="E12" s="53"/>
      <c r="F12" s="53"/>
      <c r="G12" s="53"/>
      <c r="H12" s="53"/>
      <c r="I12" s="53"/>
      <c r="J12" s="53"/>
      <c r="K12" s="201"/>
      <c r="L12" s="201"/>
      <c r="M12" s="201"/>
      <c r="N12" s="201"/>
      <c r="O12" s="201"/>
      <c r="P12" s="201"/>
    </row>
    <row r="13" spans="1:16" ht="12.75">
      <c r="A13" s="53"/>
      <c r="B13" s="53"/>
      <c r="C13" s="53"/>
      <c r="D13" s="53"/>
      <c r="E13" s="53"/>
      <c r="F13" s="53"/>
      <c r="G13" s="53"/>
      <c r="H13" s="53"/>
      <c r="I13" s="53"/>
      <c r="J13" s="53"/>
      <c r="K13" s="201"/>
      <c r="L13" s="201"/>
      <c r="M13" s="201"/>
      <c r="N13" s="201"/>
      <c r="O13" s="201"/>
      <c r="P13" s="201"/>
    </row>
    <row r="14" spans="1:16" ht="12.75">
      <c r="A14" s="53"/>
      <c r="B14" s="53"/>
      <c r="C14" s="53"/>
      <c r="D14" s="53"/>
      <c r="E14" s="53"/>
      <c r="F14" s="53"/>
      <c r="G14" s="53"/>
      <c r="H14" s="53"/>
      <c r="I14" s="53"/>
      <c r="J14" s="53"/>
      <c r="K14" s="201"/>
      <c r="L14" s="201"/>
      <c r="M14" s="201"/>
      <c r="N14" s="201"/>
      <c r="O14" s="201"/>
      <c r="P14" s="201"/>
    </row>
    <row r="15" spans="1:16" ht="12.75">
      <c r="A15" s="53"/>
      <c r="B15" s="53"/>
      <c r="C15" s="53"/>
      <c r="D15" s="53"/>
      <c r="E15" s="53"/>
      <c r="F15" s="53"/>
      <c r="G15" s="53"/>
      <c r="H15" s="53"/>
      <c r="I15" s="53"/>
      <c r="J15" s="53"/>
      <c r="K15" s="201"/>
      <c r="L15" s="201"/>
      <c r="M15" s="201"/>
      <c r="N15" s="201"/>
      <c r="O15" s="201"/>
      <c r="P15" s="201"/>
    </row>
    <row r="16" spans="1:16" ht="12.75">
      <c r="A16" s="53"/>
      <c r="B16" s="53"/>
      <c r="C16" s="53"/>
      <c r="D16" s="53"/>
      <c r="E16" s="53"/>
      <c r="F16" s="53"/>
      <c r="G16" s="53"/>
      <c r="H16" s="53"/>
      <c r="I16" s="53"/>
      <c r="J16" s="53"/>
      <c r="K16" s="201"/>
      <c r="L16" s="201"/>
      <c r="M16" s="201"/>
      <c r="N16" s="201"/>
      <c r="O16" s="201"/>
      <c r="P16" s="201"/>
    </row>
    <row r="17" spans="1:16" ht="12.75">
      <c r="A17" s="53"/>
      <c r="B17" s="53"/>
      <c r="C17" s="53"/>
      <c r="D17" s="53"/>
      <c r="E17" s="53"/>
      <c r="F17" s="53"/>
      <c r="G17" s="53"/>
      <c r="H17" s="53"/>
      <c r="I17" s="53"/>
      <c r="J17" s="53"/>
      <c r="K17" s="201"/>
      <c r="L17" s="201"/>
      <c r="M17" s="201"/>
      <c r="N17" s="201"/>
      <c r="O17" s="201"/>
      <c r="P17" s="201"/>
    </row>
    <row r="18" spans="1:16" ht="12.75">
      <c r="A18" s="53"/>
      <c r="B18" s="53"/>
      <c r="C18" s="53"/>
      <c r="D18" s="53"/>
      <c r="E18" s="53"/>
      <c r="F18" s="53"/>
      <c r="G18" s="53"/>
      <c r="H18" s="53"/>
      <c r="I18" s="53"/>
      <c r="J18" s="53"/>
      <c r="K18" s="201"/>
      <c r="L18" s="201"/>
      <c r="M18" s="201"/>
      <c r="N18" s="201"/>
      <c r="O18" s="201"/>
      <c r="P18" s="201"/>
    </row>
    <row r="19" spans="1:16" ht="12.75">
      <c r="A19" s="53"/>
      <c r="B19" s="53"/>
      <c r="C19" s="53"/>
      <c r="D19" s="53"/>
      <c r="E19" s="53"/>
      <c r="F19" s="53"/>
      <c r="G19" s="53"/>
      <c r="H19" s="53"/>
      <c r="I19" s="53"/>
      <c r="J19" s="53"/>
      <c r="K19" s="201"/>
      <c r="L19" s="201"/>
      <c r="M19" s="201"/>
      <c r="N19" s="201"/>
      <c r="O19" s="201"/>
      <c r="P19" s="201"/>
    </row>
    <row r="20" spans="1:16" ht="12.75">
      <c r="A20" s="53"/>
      <c r="B20" s="53"/>
      <c r="C20" s="53"/>
      <c r="D20" s="53"/>
      <c r="E20" s="53"/>
      <c r="F20" s="53"/>
      <c r="G20" s="53"/>
      <c r="H20" s="53"/>
      <c r="I20" s="53"/>
      <c r="J20" s="53"/>
      <c r="K20" s="201"/>
      <c r="L20" s="201"/>
      <c r="M20" s="201"/>
      <c r="N20" s="201"/>
      <c r="O20" s="201"/>
      <c r="P20" s="201"/>
    </row>
    <row r="21" spans="1:16" ht="12.75">
      <c r="A21" s="53"/>
      <c r="B21" s="53"/>
      <c r="C21" s="53"/>
      <c r="D21" s="53"/>
      <c r="E21" s="53"/>
      <c r="F21" s="53"/>
      <c r="G21" s="53"/>
      <c r="H21" s="53"/>
      <c r="I21" s="53"/>
      <c r="J21" s="53"/>
      <c r="K21" s="201"/>
      <c r="L21" s="201"/>
      <c r="M21" s="201"/>
      <c r="N21" s="201"/>
      <c r="O21" s="201"/>
      <c r="P21" s="201"/>
    </row>
    <row r="22" spans="1:16" ht="12.75">
      <c r="A22" s="53"/>
      <c r="B22" s="53"/>
      <c r="C22" s="53"/>
      <c r="D22" s="53"/>
      <c r="E22" s="53"/>
      <c r="F22" s="53"/>
      <c r="G22" s="53"/>
      <c r="H22" s="53"/>
      <c r="I22" s="53"/>
      <c r="J22" s="53"/>
      <c r="K22" s="201"/>
      <c r="L22" s="201"/>
      <c r="M22" s="201"/>
      <c r="N22" s="201"/>
      <c r="O22" s="201"/>
      <c r="P22" s="201"/>
    </row>
    <row r="23" spans="1:16" ht="12.75">
      <c r="A23" s="53"/>
      <c r="B23" s="53"/>
      <c r="C23" s="53"/>
      <c r="D23" s="53"/>
      <c r="E23" s="53"/>
      <c r="F23" s="53"/>
      <c r="G23" s="53"/>
      <c r="H23" s="53"/>
      <c r="I23" s="53"/>
      <c r="J23" s="53"/>
      <c r="K23" s="201"/>
      <c r="L23" s="201"/>
      <c r="M23" s="201"/>
      <c r="N23" s="201"/>
      <c r="O23" s="201"/>
      <c r="P23" s="201"/>
    </row>
    <row r="24" spans="1:16" ht="12.75">
      <c r="A24" s="53"/>
      <c r="B24" s="53"/>
      <c r="C24" s="53"/>
      <c r="D24" s="53"/>
      <c r="E24" s="53"/>
      <c r="F24" s="53"/>
      <c r="G24" s="53"/>
      <c r="H24" s="53"/>
      <c r="I24" s="53"/>
      <c r="J24" s="53"/>
      <c r="K24" s="201"/>
      <c r="L24" s="201"/>
      <c r="M24" s="201"/>
      <c r="N24" s="201"/>
      <c r="O24" s="201"/>
      <c r="P24" s="201"/>
    </row>
    <row r="25" spans="1:16" ht="12.75">
      <c r="A25" s="53"/>
      <c r="B25" s="53"/>
      <c r="C25" s="53"/>
      <c r="D25" s="53"/>
      <c r="E25" s="53"/>
      <c r="F25" s="53"/>
      <c r="G25" s="53"/>
      <c r="H25" s="53"/>
      <c r="I25" s="53"/>
      <c r="J25" s="53"/>
      <c r="K25" s="201"/>
      <c r="L25" s="201"/>
      <c r="M25" s="201"/>
      <c r="N25" s="201"/>
      <c r="O25" s="201"/>
      <c r="P25" s="201"/>
    </row>
    <row r="26" spans="1:16" ht="12.75">
      <c r="A26" s="53"/>
      <c r="B26" s="53"/>
      <c r="C26" s="53"/>
      <c r="D26" s="53"/>
      <c r="E26" s="53"/>
      <c r="F26" s="53"/>
      <c r="G26" s="53"/>
      <c r="H26" s="53"/>
      <c r="I26" s="53"/>
      <c r="J26" s="53"/>
      <c r="K26" s="201"/>
      <c r="L26" s="201"/>
      <c r="M26" s="201"/>
      <c r="N26" s="201"/>
      <c r="O26" s="201"/>
      <c r="P26" s="201"/>
    </row>
    <row r="27" spans="1:16" ht="12.75">
      <c r="A27" s="53"/>
      <c r="B27" s="53"/>
      <c r="C27" s="53"/>
      <c r="D27" s="53"/>
      <c r="E27" s="53"/>
      <c r="F27" s="53"/>
      <c r="G27" s="53"/>
      <c r="H27" s="53"/>
      <c r="I27" s="53"/>
      <c r="J27" s="53"/>
      <c r="K27" s="201"/>
      <c r="L27" s="201"/>
      <c r="M27" s="201"/>
      <c r="N27" s="201"/>
      <c r="O27" s="201"/>
      <c r="P27" s="201"/>
    </row>
    <row r="28" spans="1:16" ht="12.75">
      <c r="A28" s="53"/>
      <c r="B28" s="53"/>
      <c r="C28" s="53"/>
      <c r="D28" s="53"/>
      <c r="E28" s="53"/>
      <c r="F28" s="53"/>
      <c r="G28" s="53"/>
      <c r="H28" s="53"/>
      <c r="I28" s="53"/>
      <c r="J28" s="53"/>
      <c r="K28" s="201"/>
      <c r="L28" s="201"/>
      <c r="M28" s="201"/>
      <c r="N28" s="201"/>
      <c r="O28" s="201"/>
      <c r="P28" s="201"/>
    </row>
    <row r="29" spans="1:16" ht="12.75">
      <c r="A29" s="53"/>
      <c r="B29" s="53"/>
      <c r="C29" s="53"/>
      <c r="D29" s="53"/>
      <c r="E29" s="53"/>
      <c r="F29" s="53"/>
      <c r="G29" s="53"/>
      <c r="H29" s="53"/>
      <c r="I29" s="53"/>
      <c r="J29" s="53"/>
      <c r="K29" s="201"/>
      <c r="L29" s="201"/>
      <c r="M29" s="201"/>
      <c r="N29" s="201"/>
      <c r="O29" s="201"/>
      <c r="P29" s="201"/>
    </row>
    <row r="30" spans="1:16" ht="12.75">
      <c r="A30" s="53"/>
      <c r="B30" s="53"/>
      <c r="C30" s="53"/>
      <c r="D30" s="53"/>
      <c r="E30" s="53"/>
      <c r="F30" s="53"/>
      <c r="G30" s="53"/>
      <c r="H30" s="53"/>
      <c r="I30" s="53"/>
      <c r="J30" s="53"/>
      <c r="K30" s="201"/>
      <c r="L30" s="201"/>
      <c r="M30" s="201"/>
      <c r="N30" s="201"/>
      <c r="O30" s="201"/>
      <c r="P30" s="201"/>
    </row>
    <row r="31" spans="1:16" ht="12.75">
      <c r="A31" s="53"/>
      <c r="B31" s="53"/>
      <c r="C31" s="53"/>
      <c r="D31" s="53"/>
      <c r="E31" s="53"/>
      <c r="F31" s="53"/>
      <c r="G31" s="53"/>
      <c r="H31" s="53"/>
      <c r="I31" s="53"/>
      <c r="J31" s="53"/>
      <c r="K31" s="201"/>
      <c r="L31" s="201"/>
      <c r="M31" s="201"/>
      <c r="N31" s="201"/>
      <c r="O31" s="201"/>
      <c r="P31" s="201"/>
    </row>
    <row r="32" spans="1:16" ht="12.75">
      <c r="A32" s="53"/>
      <c r="B32" s="53"/>
      <c r="C32" s="53"/>
      <c r="D32" s="53"/>
      <c r="E32" s="53"/>
      <c r="F32" s="53"/>
      <c r="G32" s="53"/>
      <c r="H32" s="53"/>
      <c r="I32" s="53"/>
      <c r="J32" s="53"/>
      <c r="K32" s="201"/>
      <c r="L32" s="201"/>
      <c r="M32" s="201"/>
      <c r="N32" s="201"/>
      <c r="O32" s="201"/>
      <c r="P32" s="201"/>
    </row>
    <row r="33" spans="1:16" ht="12.75">
      <c r="A33" s="53"/>
      <c r="B33" s="53"/>
      <c r="C33" s="53"/>
      <c r="D33" s="53"/>
      <c r="E33" s="53"/>
      <c r="F33" s="53"/>
      <c r="G33" s="53"/>
      <c r="H33" s="53"/>
      <c r="I33" s="53"/>
      <c r="J33" s="53"/>
      <c r="K33" s="201"/>
      <c r="L33" s="201"/>
      <c r="M33" s="201"/>
      <c r="N33" s="201"/>
      <c r="O33" s="201"/>
      <c r="P33" s="201"/>
    </row>
    <row r="34" spans="1:16" ht="12.75">
      <c r="A34" s="53"/>
      <c r="B34" s="53"/>
      <c r="C34" s="53"/>
      <c r="D34" s="53"/>
      <c r="E34" s="53"/>
      <c r="F34" s="53"/>
      <c r="G34" s="53"/>
      <c r="H34" s="53"/>
      <c r="I34" s="53"/>
      <c r="J34" s="53"/>
      <c r="K34" s="201"/>
      <c r="L34" s="201"/>
      <c r="M34" s="201"/>
      <c r="N34" s="201"/>
      <c r="O34" s="201"/>
      <c r="P34" s="201"/>
    </row>
    <row r="35" spans="1:16" ht="12.75">
      <c r="A35" s="53"/>
      <c r="B35" s="53"/>
      <c r="C35" s="53"/>
      <c r="D35" s="53"/>
      <c r="E35" s="53"/>
      <c r="F35" s="53"/>
      <c r="G35" s="53"/>
      <c r="H35" s="53"/>
      <c r="I35" s="53"/>
      <c r="J35" s="53"/>
      <c r="K35" s="201"/>
      <c r="L35" s="201"/>
      <c r="M35" s="201"/>
      <c r="N35" s="201"/>
      <c r="O35" s="201"/>
      <c r="P35" s="201"/>
    </row>
    <row r="36" spans="1:16" ht="12.75">
      <c r="A36" s="53"/>
      <c r="B36" s="53"/>
      <c r="C36" s="53"/>
      <c r="D36" s="53"/>
      <c r="E36" s="53"/>
      <c r="F36" s="53"/>
      <c r="G36" s="53"/>
      <c r="H36" s="53"/>
      <c r="I36" s="53"/>
      <c r="J36" s="53"/>
      <c r="K36" s="201"/>
      <c r="L36" s="201"/>
      <c r="M36" s="201"/>
      <c r="N36" s="201"/>
      <c r="O36" s="201"/>
      <c r="P36" s="201"/>
    </row>
    <row r="37" spans="1:16" ht="12.75">
      <c r="A37" s="53"/>
      <c r="B37" s="53"/>
      <c r="C37" s="53"/>
      <c r="D37" s="53"/>
      <c r="E37" s="53"/>
      <c r="F37" s="53"/>
      <c r="G37" s="53"/>
      <c r="H37" s="53"/>
      <c r="I37" s="53"/>
      <c r="J37" s="53"/>
      <c r="K37" s="201"/>
      <c r="L37" s="201"/>
      <c r="M37" s="201"/>
      <c r="N37" s="201"/>
      <c r="O37" s="201"/>
      <c r="P37" s="201"/>
    </row>
    <row r="38" spans="1:16" ht="12.75">
      <c r="A38" s="53"/>
      <c r="B38" s="53"/>
      <c r="C38" s="53"/>
      <c r="D38" s="53"/>
      <c r="E38" s="53"/>
      <c r="F38" s="53"/>
      <c r="G38" s="53"/>
      <c r="H38" s="53"/>
      <c r="I38" s="53"/>
      <c r="J38" s="53"/>
      <c r="K38" s="201"/>
      <c r="L38" s="201"/>
      <c r="M38" s="201"/>
      <c r="N38" s="201"/>
      <c r="O38" s="201"/>
      <c r="P38" s="201"/>
    </row>
    <row r="39" spans="1:16" ht="12.75">
      <c r="A39" s="53"/>
      <c r="B39" s="53"/>
      <c r="C39" s="53"/>
      <c r="D39" s="53"/>
      <c r="E39" s="53"/>
      <c r="F39" s="53"/>
      <c r="G39" s="53"/>
      <c r="H39" s="53"/>
      <c r="I39" s="53"/>
      <c r="J39" s="53"/>
      <c r="K39" s="201"/>
      <c r="L39" s="201"/>
      <c r="M39" s="201"/>
      <c r="N39" s="201"/>
      <c r="O39" s="201"/>
      <c r="P39" s="201"/>
    </row>
    <row r="40" spans="1:16" ht="12.75">
      <c r="A40" s="53"/>
      <c r="B40" s="53"/>
      <c r="C40" s="53"/>
      <c r="D40" s="53"/>
      <c r="E40" s="53"/>
      <c r="F40" s="53"/>
      <c r="G40" s="53"/>
      <c r="H40" s="53"/>
      <c r="I40" s="53"/>
      <c r="J40" s="53"/>
      <c r="K40" s="201"/>
      <c r="L40" s="201"/>
      <c r="M40" s="201"/>
      <c r="N40" s="201"/>
      <c r="O40" s="201"/>
      <c r="P40" s="201"/>
    </row>
    <row r="41" spans="1:16" ht="12.75">
      <c r="A41" s="53"/>
      <c r="B41" s="53"/>
      <c r="C41" s="53"/>
      <c r="D41" s="53"/>
      <c r="E41" s="53"/>
      <c r="F41" s="53"/>
      <c r="G41" s="53"/>
      <c r="H41" s="53"/>
      <c r="I41" s="53"/>
      <c r="J41" s="53"/>
      <c r="K41" s="201"/>
      <c r="L41" s="201"/>
      <c r="M41" s="201"/>
      <c r="N41" s="201"/>
      <c r="O41" s="201"/>
      <c r="P41" s="201"/>
    </row>
    <row r="42" spans="1:16" ht="12.75">
      <c r="A42" s="53"/>
      <c r="B42" s="53"/>
      <c r="C42" s="53"/>
      <c r="D42" s="53"/>
      <c r="E42" s="53"/>
      <c r="F42" s="53"/>
      <c r="G42" s="53"/>
      <c r="H42" s="53"/>
      <c r="I42" s="53"/>
      <c r="J42" s="53"/>
      <c r="K42" s="201"/>
      <c r="L42" s="201"/>
      <c r="M42" s="201"/>
      <c r="N42" s="201"/>
      <c r="O42" s="201"/>
      <c r="P42" s="201"/>
    </row>
    <row r="43" spans="1:16" ht="12.75">
      <c r="A43" s="53"/>
      <c r="B43" s="53"/>
      <c r="C43" s="53"/>
      <c r="D43" s="53"/>
      <c r="E43" s="53"/>
      <c r="F43" s="53"/>
      <c r="G43" s="53"/>
      <c r="H43" s="53"/>
      <c r="I43" s="53"/>
      <c r="J43" s="53"/>
      <c r="K43" s="201"/>
      <c r="L43" s="201"/>
      <c r="M43" s="201"/>
      <c r="N43" s="201"/>
      <c r="O43" s="201"/>
      <c r="P43" s="201"/>
    </row>
    <row r="44" spans="1:16" ht="12.75">
      <c r="A44" s="53"/>
      <c r="B44" s="53"/>
      <c r="C44" s="53"/>
      <c r="D44" s="53"/>
      <c r="E44" s="53"/>
      <c r="F44" s="53"/>
      <c r="G44" s="53"/>
      <c r="H44" s="53"/>
      <c r="I44" s="53"/>
      <c r="J44" s="53"/>
      <c r="K44" s="201"/>
      <c r="L44" s="201"/>
      <c r="M44" s="201"/>
      <c r="N44" s="201"/>
      <c r="O44" s="201"/>
      <c r="P44" s="201"/>
    </row>
    <row r="45" spans="1:16" ht="12.75">
      <c r="A45" s="53"/>
      <c r="B45" s="53"/>
      <c r="C45" s="53"/>
      <c r="D45" s="53"/>
      <c r="E45" s="53"/>
      <c r="F45" s="53"/>
      <c r="G45" s="53"/>
      <c r="H45" s="53"/>
      <c r="I45" s="53"/>
      <c r="J45" s="53"/>
      <c r="K45" s="201"/>
      <c r="L45" s="201"/>
      <c r="M45" s="201"/>
      <c r="N45" s="201"/>
      <c r="O45" s="201"/>
      <c r="P45" s="201"/>
    </row>
    <row r="46" spans="1:16" ht="12.75">
      <c r="A46" s="53"/>
      <c r="B46" s="53"/>
      <c r="C46" s="53"/>
      <c r="D46" s="53"/>
      <c r="E46" s="53"/>
      <c r="F46" s="53"/>
      <c r="G46" s="53"/>
      <c r="H46" s="53"/>
      <c r="I46" s="53"/>
      <c r="J46" s="53"/>
      <c r="K46" s="201"/>
      <c r="L46" s="201"/>
      <c r="M46" s="201"/>
      <c r="N46" s="201"/>
      <c r="O46" s="201"/>
      <c r="P46" s="201"/>
    </row>
    <row r="47" spans="1:16" ht="12.75">
      <c r="A47" s="53"/>
      <c r="B47" s="53"/>
      <c r="C47" s="53"/>
      <c r="D47" s="53"/>
      <c r="E47" s="53"/>
      <c r="F47" s="53"/>
      <c r="G47" s="53"/>
      <c r="H47" s="53"/>
      <c r="I47" s="53"/>
      <c r="J47" s="53"/>
      <c r="K47" s="201"/>
      <c r="L47" s="201"/>
      <c r="M47" s="201"/>
      <c r="N47" s="201"/>
      <c r="O47" s="201"/>
      <c r="P47" s="201"/>
    </row>
    <row r="48" spans="1:16" ht="12.75">
      <c r="A48" s="53"/>
      <c r="B48" s="53"/>
      <c r="C48" s="53"/>
      <c r="D48" s="53"/>
      <c r="E48" s="53"/>
      <c r="F48" s="53"/>
      <c r="G48" s="53"/>
      <c r="H48" s="53"/>
      <c r="I48" s="53"/>
      <c r="J48" s="53"/>
      <c r="K48" s="201"/>
      <c r="L48" s="201"/>
      <c r="M48" s="201"/>
      <c r="N48" s="201"/>
      <c r="O48" s="201"/>
      <c r="P48" s="201"/>
    </row>
    <row r="49" spans="1:16" ht="12.75">
      <c r="A49" s="53"/>
      <c r="B49" s="53"/>
      <c r="C49" s="53"/>
      <c r="D49" s="53"/>
      <c r="E49" s="53"/>
      <c r="F49" s="53"/>
      <c r="G49" s="53"/>
      <c r="H49" s="53"/>
      <c r="I49" s="53"/>
      <c r="J49" s="53"/>
      <c r="K49" s="201"/>
      <c r="L49" s="201"/>
      <c r="M49" s="201"/>
      <c r="N49" s="201"/>
      <c r="O49" s="201"/>
      <c r="P49" s="201"/>
    </row>
    <row r="50" spans="1:16" ht="12.75">
      <c r="A50" s="53"/>
      <c r="B50" s="53"/>
      <c r="C50" s="53"/>
      <c r="D50" s="53"/>
      <c r="E50" s="53"/>
      <c r="F50" s="53"/>
      <c r="G50" s="53"/>
      <c r="H50" s="53"/>
      <c r="I50" s="53"/>
      <c r="J50" s="53"/>
      <c r="K50" s="201"/>
      <c r="L50" s="201"/>
      <c r="M50" s="201"/>
      <c r="N50" s="201"/>
      <c r="O50" s="201"/>
      <c r="P50" s="201"/>
    </row>
    <row r="51" spans="1:16" ht="12.75">
      <c r="A51" s="53"/>
      <c r="B51" s="53"/>
      <c r="C51" s="53"/>
      <c r="D51" s="53"/>
      <c r="E51" s="53"/>
      <c r="F51" s="53"/>
      <c r="G51" s="53"/>
      <c r="H51" s="53"/>
      <c r="I51" s="53"/>
      <c r="J51" s="53"/>
      <c r="K51" s="201"/>
      <c r="L51" s="201"/>
      <c r="M51" s="201"/>
      <c r="N51" s="201"/>
      <c r="O51" s="201"/>
      <c r="P51" s="201"/>
    </row>
    <row r="52" spans="1:16" ht="12.75">
      <c r="A52" s="53"/>
      <c r="B52" s="53"/>
      <c r="C52" s="53"/>
      <c r="D52" s="53"/>
      <c r="E52" s="53"/>
      <c r="F52" s="53"/>
      <c r="G52" s="53"/>
      <c r="H52" s="53"/>
      <c r="I52" s="53"/>
      <c r="J52" s="53"/>
      <c r="K52" s="201"/>
      <c r="L52" s="201"/>
      <c r="M52" s="201"/>
      <c r="N52" s="201"/>
      <c r="O52" s="201"/>
      <c r="P52" s="201"/>
    </row>
    <row r="53" spans="1:16" ht="12.75">
      <c r="A53" s="53"/>
      <c r="B53" s="53"/>
      <c r="C53" s="53"/>
      <c r="D53" s="53"/>
      <c r="E53" s="53"/>
      <c r="F53" s="53"/>
      <c r="G53" s="53"/>
      <c r="H53" s="53"/>
      <c r="I53" s="53"/>
      <c r="J53" s="53"/>
      <c r="K53" s="201"/>
      <c r="L53" s="201"/>
      <c r="M53" s="201"/>
      <c r="N53" s="201"/>
      <c r="O53" s="201"/>
      <c r="P53" s="201"/>
    </row>
    <row r="54" spans="1:16" ht="12.75">
      <c r="A54" s="53"/>
      <c r="B54" s="53"/>
      <c r="C54" s="53"/>
      <c r="D54" s="53"/>
      <c r="E54" s="53"/>
      <c r="F54" s="53"/>
      <c r="G54" s="53"/>
      <c r="H54" s="53"/>
      <c r="I54" s="53"/>
      <c r="J54" s="53"/>
      <c r="K54" s="201"/>
      <c r="L54" s="201"/>
      <c r="M54" s="201"/>
      <c r="N54" s="201"/>
      <c r="O54" s="201"/>
      <c r="P54" s="201"/>
    </row>
    <row r="55" spans="1:16" ht="12.75">
      <c r="A55" s="53"/>
      <c r="B55" s="53"/>
      <c r="C55" s="53"/>
      <c r="D55" s="53"/>
      <c r="E55" s="53"/>
      <c r="F55" s="53"/>
      <c r="G55" s="53"/>
      <c r="H55" s="53"/>
      <c r="I55" s="53"/>
      <c r="J55" s="53"/>
      <c r="K55" s="201"/>
      <c r="L55" s="201"/>
      <c r="M55" s="201"/>
      <c r="N55" s="201"/>
      <c r="O55" s="201"/>
      <c r="P55" s="201"/>
    </row>
    <row r="56" spans="1:16" ht="12.75">
      <c r="A56" s="53"/>
      <c r="B56" s="53"/>
      <c r="C56" s="53"/>
      <c r="D56" s="53"/>
      <c r="E56" s="53"/>
      <c r="F56" s="53"/>
      <c r="G56" s="53"/>
      <c r="H56" s="53"/>
      <c r="I56" s="53"/>
      <c r="J56" s="53"/>
      <c r="K56" s="201"/>
      <c r="L56" s="201"/>
      <c r="M56" s="201"/>
      <c r="N56" s="201"/>
      <c r="O56" s="201"/>
      <c r="P56" s="201"/>
    </row>
    <row r="57" spans="1:16" ht="12.75">
      <c r="A57" s="53"/>
      <c r="B57" s="53"/>
      <c r="C57" s="53"/>
      <c r="D57" s="53"/>
      <c r="E57" s="53"/>
      <c r="F57" s="53"/>
      <c r="G57" s="53"/>
      <c r="H57" s="53"/>
      <c r="I57" s="53"/>
      <c r="J57" s="53"/>
      <c r="K57" s="201"/>
      <c r="L57" s="201"/>
      <c r="M57" s="201"/>
      <c r="N57" s="201"/>
      <c r="O57" s="201"/>
      <c r="P57" s="201"/>
    </row>
    <row r="58" spans="1:16" ht="12.75">
      <c r="A58" s="53"/>
      <c r="B58" s="53"/>
      <c r="C58" s="53"/>
      <c r="D58" s="53"/>
      <c r="E58" s="53"/>
      <c r="F58" s="53"/>
      <c r="G58" s="53"/>
      <c r="H58" s="53"/>
      <c r="I58" s="53"/>
      <c r="J58" s="53"/>
      <c r="K58" s="201"/>
      <c r="L58" s="201"/>
      <c r="M58" s="201"/>
      <c r="N58" s="201"/>
      <c r="O58" s="201"/>
      <c r="P58" s="201"/>
    </row>
    <row r="59" spans="1:16" ht="12.75">
      <c r="A59" s="53"/>
      <c r="B59" s="53"/>
      <c r="C59" s="53"/>
      <c r="D59" s="53"/>
      <c r="E59" s="53"/>
      <c r="F59" s="53"/>
      <c r="G59" s="53"/>
      <c r="H59" s="53"/>
      <c r="I59" s="53"/>
      <c r="J59" s="53"/>
      <c r="K59" s="201"/>
      <c r="L59" s="201"/>
      <c r="M59" s="201"/>
      <c r="N59" s="201"/>
      <c r="O59" s="201"/>
      <c r="P59" s="201"/>
    </row>
    <row r="60" spans="1:16" ht="12.75">
      <c r="A60" s="53"/>
      <c r="B60" s="53"/>
      <c r="C60" s="53"/>
      <c r="D60" s="53"/>
      <c r="E60" s="53"/>
      <c r="F60" s="53"/>
      <c r="G60" s="53"/>
      <c r="H60" s="53"/>
      <c r="I60" s="53"/>
      <c r="J60" s="53"/>
      <c r="K60" s="201"/>
      <c r="L60" s="201"/>
      <c r="M60" s="201"/>
      <c r="N60" s="201"/>
      <c r="O60" s="201"/>
      <c r="P60" s="201"/>
    </row>
    <row r="61" spans="1:16" ht="12.75">
      <c r="A61" s="53"/>
      <c r="B61" s="53"/>
      <c r="C61" s="53"/>
      <c r="D61" s="53"/>
      <c r="E61" s="53"/>
      <c r="F61" s="53"/>
      <c r="G61" s="53"/>
      <c r="H61" s="53"/>
      <c r="I61" s="53"/>
      <c r="J61" s="53"/>
      <c r="K61" s="201"/>
      <c r="L61" s="201"/>
      <c r="M61" s="201"/>
      <c r="N61" s="201"/>
      <c r="O61" s="201"/>
      <c r="P61" s="201"/>
    </row>
    <row r="62" spans="1:16" ht="12.75">
      <c r="A62" s="53"/>
      <c r="B62" s="53"/>
      <c r="C62" s="53"/>
      <c r="D62" s="53"/>
      <c r="E62" s="53"/>
      <c r="F62" s="53"/>
      <c r="G62" s="53"/>
      <c r="H62" s="53"/>
      <c r="I62" s="53"/>
      <c r="J62" s="53"/>
      <c r="K62" s="201"/>
      <c r="L62" s="201"/>
      <c r="M62" s="201"/>
      <c r="N62" s="201"/>
      <c r="O62" s="201"/>
      <c r="P62" s="201"/>
    </row>
  </sheetData>
  <hyperlinks>
    <hyperlink ref="G11" r:id="rId1" display="mailto:patrice@a2i-micro.fr"/>
  </hyperlinks>
  <printOptions horizontalCentered="1"/>
  <pageMargins left="0.1968503937007874" right="0.1968503937007874" top="0.1968503937007874" bottom="0.1968503937007874" header="0" footer="0"/>
  <pageSetup horizontalDpi="360" verticalDpi="360" orientation="landscape" paperSize="9" r:id="rId3"/>
  <drawing r:id="rId2"/>
</worksheet>
</file>

<file path=xl/worksheets/sheet2.xml><?xml version="1.0" encoding="utf-8"?>
<worksheet xmlns="http://schemas.openxmlformats.org/spreadsheetml/2006/main" xmlns:r="http://schemas.openxmlformats.org/officeDocument/2006/relationships">
  <dimension ref="A1:C29"/>
  <sheetViews>
    <sheetView workbookViewId="0" topLeftCell="A7">
      <selection activeCell="A18" sqref="A18"/>
    </sheetView>
  </sheetViews>
  <sheetFormatPr defaultColWidth="11.421875" defaultRowHeight="12.75"/>
  <cols>
    <col min="1" max="1" width="37.140625" style="3" customWidth="1"/>
    <col min="2" max="2" width="28.421875" style="3" customWidth="1"/>
    <col min="3" max="16384" width="11.421875" style="3" customWidth="1"/>
  </cols>
  <sheetData>
    <row r="1" spans="1:2" ht="21" thickBot="1">
      <c r="A1" s="1" t="s">
        <v>0</v>
      </c>
      <c r="B1" s="2"/>
    </row>
    <row r="2" spans="1:2" ht="16.5" thickTop="1">
      <c r="A2" s="4" t="s">
        <v>1</v>
      </c>
      <c r="B2" s="5" t="s">
        <v>175</v>
      </c>
    </row>
    <row r="3" spans="1:2" ht="15.75">
      <c r="A3" s="4" t="s">
        <v>2</v>
      </c>
      <c r="B3" s="6" t="s">
        <v>172</v>
      </c>
    </row>
    <row r="4" spans="1:2" ht="15.75">
      <c r="A4" s="4" t="s">
        <v>3</v>
      </c>
      <c r="B4" s="6" t="s">
        <v>176</v>
      </c>
    </row>
    <row r="5" spans="1:2" ht="15.75">
      <c r="A5" s="4" t="s">
        <v>4</v>
      </c>
      <c r="B5" s="6">
        <v>100</v>
      </c>
    </row>
    <row r="6" spans="1:2" ht="15.75">
      <c r="A6" s="4" t="s">
        <v>5</v>
      </c>
      <c r="B6" s="6">
        <v>110</v>
      </c>
    </row>
    <row r="7" spans="1:2" ht="15.75">
      <c r="A7" s="4" t="s">
        <v>6</v>
      </c>
      <c r="B7" s="6">
        <v>180</v>
      </c>
    </row>
    <row r="8" spans="1:2" ht="15.75">
      <c r="A8" s="4" t="s">
        <v>7</v>
      </c>
      <c r="B8" s="6">
        <v>35</v>
      </c>
    </row>
    <row r="9" spans="1:2" ht="16.5" thickBot="1">
      <c r="A9" s="4" t="s">
        <v>8</v>
      </c>
      <c r="B9" s="248">
        <f>B8/60</f>
        <v>0.5833333333333334</v>
      </c>
    </row>
    <row r="10" spans="1:2" ht="21.75" thickBot="1" thickTop="1">
      <c r="A10" s="1" t="s">
        <v>9</v>
      </c>
      <c r="B10" s="7"/>
    </row>
    <row r="11" spans="1:2" ht="16.5" thickTop="1">
      <c r="A11" s="4" t="s">
        <v>10</v>
      </c>
      <c r="B11" s="8">
        <v>75</v>
      </c>
    </row>
    <row r="12" spans="1:2" ht="16.5" thickBot="1">
      <c r="A12" s="4" t="s">
        <v>11</v>
      </c>
      <c r="B12" s="6"/>
    </row>
    <row r="13" spans="1:3" ht="16.5" thickTop="1">
      <c r="A13" s="4" t="s">
        <v>12</v>
      </c>
      <c r="B13" s="6"/>
      <c r="C13" s="255">
        <f>B13+B14</f>
        <v>0</v>
      </c>
    </row>
    <row r="14" spans="1:3" ht="16.5" thickBot="1">
      <c r="A14" s="4" t="s">
        <v>13</v>
      </c>
      <c r="B14" s="6"/>
      <c r="C14" s="256"/>
    </row>
    <row r="15" spans="1:2" ht="16.5" thickTop="1">
      <c r="A15" s="4" t="s">
        <v>14</v>
      </c>
      <c r="B15" s="6"/>
    </row>
    <row r="16" spans="1:3" ht="16.5" thickBot="1">
      <c r="A16" s="4" t="s">
        <v>174</v>
      </c>
      <c r="B16" s="9">
        <v>110</v>
      </c>
      <c r="C16" s="250"/>
    </row>
    <row r="17" spans="1:2" ht="21.75" thickBot="1" thickTop="1">
      <c r="A17" s="10" t="s">
        <v>15</v>
      </c>
      <c r="B17" s="249"/>
    </row>
    <row r="18" spans="1:2" ht="16.5" thickTop="1">
      <c r="A18" s="4" t="s">
        <v>16</v>
      </c>
      <c r="B18" s="5"/>
    </row>
    <row r="19" spans="1:2" ht="16.5" thickBot="1">
      <c r="A19" s="4" t="s">
        <v>17</v>
      </c>
      <c r="B19" s="9"/>
    </row>
    <row r="20" spans="1:2" ht="21.75" thickBot="1" thickTop="1">
      <c r="A20" s="10" t="s">
        <v>18</v>
      </c>
      <c r="B20" s="4"/>
    </row>
    <row r="21" spans="1:2" ht="16.5" thickTop="1">
      <c r="A21" s="4" t="s">
        <v>19</v>
      </c>
      <c r="B21" s="5">
        <v>-3</v>
      </c>
    </row>
    <row r="22" spans="1:2" ht="16.5" thickBot="1">
      <c r="A22" s="11" t="s">
        <v>20</v>
      </c>
      <c r="B22" s="9">
        <v>2000</v>
      </c>
    </row>
    <row r="23" spans="1:2" ht="21.75" thickBot="1" thickTop="1">
      <c r="A23" s="10" t="s">
        <v>21</v>
      </c>
      <c r="B23" s="11"/>
    </row>
    <row r="24" spans="1:2" ht="16.5" thickTop="1">
      <c r="A24" s="11" t="s">
        <v>22</v>
      </c>
      <c r="B24" s="5">
        <v>453</v>
      </c>
    </row>
    <row r="25" spans="1:2" ht="15.75">
      <c r="A25" s="11" t="s">
        <v>23</v>
      </c>
      <c r="B25" s="6">
        <v>550</v>
      </c>
    </row>
    <row r="26" spans="1:2" ht="15.75">
      <c r="A26" s="11" t="s">
        <v>24</v>
      </c>
      <c r="B26" s="6">
        <v>780</v>
      </c>
    </row>
    <row r="27" spans="1:2" ht="15.75">
      <c r="A27" s="11" t="s">
        <v>25</v>
      </c>
      <c r="B27" s="6">
        <v>0.34</v>
      </c>
    </row>
    <row r="28" spans="1:2" ht="15.75">
      <c r="A28" s="11" t="s">
        <v>26</v>
      </c>
      <c r="B28" s="6">
        <v>0.42</v>
      </c>
    </row>
    <row r="29" spans="1:2" ht="16.5" thickBot="1">
      <c r="A29" s="11" t="s">
        <v>27</v>
      </c>
      <c r="B29" s="9">
        <v>0.58</v>
      </c>
    </row>
    <row r="30" ht="13.5" thickTop="1"/>
  </sheetData>
  <mergeCells count="1">
    <mergeCell ref="C13:C14"/>
  </mergeCells>
  <conditionalFormatting sqref="B16">
    <cfRule type="cellIs" priority="1" dxfId="0" operator="greaterThan" stopIfTrue="1">
      <formula>110</formula>
    </cfRule>
  </conditionalFormatting>
  <conditionalFormatting sqref="C13:C14">
    <cfRule type="cellIs" priority="2" dxfId="0" operator="greaterThan" stopIfTrue="1">
      <formula>90</formula>
    </cfRule>
  </conditionalFormatting>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3.xml><?xml version="1.0" encoding="utf-8"?>
<worksheet xmlns="http://schemas.openxmlformats.org/spreadsheetml/2006/main" xmlns:r="http://schemas.openxmlformats.org/officeDocument/2006/relationships">
  <dimension ref="A1:O13"/>
  <sheetViews>
    <sheetView workbookViewId="0" topLeftCell="A1">
      <selection activeCell="J4" sqref="J4:J6"/>
    </sheetView>
  </sheetViews>
  <sheetFormatPr defaultColWidth="11.421875" defaultRowHeight="12.75"/>
  <cols>
    <col min="1" max="1" width="6.421875" style="20" customWidth="1"/>
    <col min="2" max="2" width="19.140625" style="20" customWidth="1"/>
    <col min="3" max="3" width="6.421875" style="20" customWidth="1"/>
    <col min="4" max="4" width="19.28125" style="20" customWidth="1"/>
    <col min="5" max="5" width="8.00390625" style="20" customWidth="1"/>
    <col min="6" max="11" width="5.7109375" style="20" customWidth="1"/>
    <col min="12" max="13" width="5.57421875" style="20" customWidth="1"/>
    <col min="14" max="15" width="5.421875" style="20" customWidth="1"/>
    <col min="16" max="16384" width="11.421875" style="20" customWidth="1"/>
  </cols>
  <sheetData>
    <row r="1" spans="1:11" ht="33.75" customHeight="1" thickBot="1">
      <c r="A1" s="259" t="s">
        <v>28</v>
      </c>
      <c r="B1" s="260"/>
      <c r="C1" s="13">
        <f>60/Paramètres!B5</f>
        <v>0.6</v>
      </c>
      <c r="D1" s="14" t="s">
        <v>29</v>
      </c>
      <c r="E1" s="15">
        <f>Paramètres!B18</f>
        <v>0</v>
      </c>
      <c r="F1" s="16" t="s">
        <v>30</v>
      </c>
      <c r="G1" s="17">
        <f>Paramètres!B19</f>
        <v>0</v>
      </c>
      <c r="H1" s="18"/>
      <c r="I1" s="12" t="s">
        <v>31</v>
      </c>
      <c r="J1" s="19"/>
      <c r="K1" s="13">
        <f>C1*G1</f>
        <v>0</v>
      </c>
    </row>
    <row r="2" spans="1:5" ht="13.5" customHeight="1" thickBot="1">
      <c r="A2" s="21"/>
      <c r="B2" s="21"/>
      <c r="C2" s="21"/>
      <c r="D2" s="21"/>
      <c r="E2" s="21"/>
    </row>
    <row r="3" spans="1:15" ht="105" customHeight="1" thickBot="1" thickTop="1">
      <c r="A3" s="261" t="s">
        <v>32</v>
      </c>
      <c r="B3" s="261"/>
      <c r="C3" s="261"/>
      <c r="D3" s="261"/>
      <c r="E3" s="22" t="s">
        <v>33</v>
      </c>
      <c r="F3" s="23" t="s">
        <v>34</v>
      </c>
      <c r="G3" s="23" t="s">
        <v>35</v>
      </c>
      <c r="H3" s="23" t="s">
        <v>36</v>
      </c>
      <c r="I3" s="23" t="s">
        <v>37</v>
      </c>
      <c r="J3" s="23" t="s">
        <v>38</v>
      </c>
      <c r="K3" s="23" t="s">
        <v>39</v>
      </c>
      <c r="L3" s="23" t="s">
        <v>40</v>
      </c>
      <c r="M3" s="23" t="s">
        <v>41</v>
      </c>
      <c r="N3" s="23" t="s">
        <v>42</v>
      </c>
      <c r="O3" s="24" t="s">
        <v>43</v>
      </c>
    </row>
    <row r="4" spans="1:15" ht="23.25" customHeight="1" thickTop="1">
      <c r="A4" s="25" t="s">
        <v>44</v>
      </c>
      <c r="B4" s="26"/>
      <c r="C4" s="27" t="s">
        <v>46</v>
      </c>
      <c r="D4" s="26"/>
      <c r="E4" s="28"/>
      <c r="F4" s="29">
        <f>IF(E4&gt;0,E4-Paramètres!$B$21,0)</f>
        <v>0</v>
      </c>
      <c r="G4" s="30"/>
      <c r="H4" s="31">
        <f aca="true" t="shared" si="0" ref="H4:H12">IF(G4&lt;20,0,IF(G4=20,$K$1*0.3,IF(G4=30,$K$1*0.5,IF(G4=40,$K$1*0.6,IF(G4=50,$K$1*0.7,IF(G4=60,$K$1*0.8,IF(G4=70,$K$1*0.9,IF(G4&gt;70,$K$1))))))))</f>
        <v>0</v>
      </c>
      <c r="I4" s="29">
        <f>IF($E$1&lt;E4,F4-H4,F4+H4)</f>
        <v>0</v>
      </c>
      <c r="J4" s="32"/>
      <c r="K4" s="33">
        <f>IF(J4&gt;0,J4,0)</f>
        <v>0</v>
      </c>
      <c r="L4" s="34">
        <f>J4*$C$1</f>
        <v>0</v>
      </c>
      <c r="M4" s="35"/>
      <c r="N4" s="34">
        <f>(M4*L4/60)+L4</f>
        <v>0</v>
      </c>
      <c r="O4" s="36">
        <f>N4</f>
        <v>0</v>
      </c>
    </row>
    <row r="5" spans="1:15" ht="23.25" customHeight="1">
      <c r="A5" s="37" t="s">
        <v>46</v>
      </c>
      <c r="B5" s="38"/>
      <c r="C5" s="39" t="s">
        <v>47</v>
      </c>
      <c r="D5" s="38"/>
      <c r="E5" s="30"/>
      <c r="F5" s="29">
        <f>IF(E5&gt;0,E5-Paramètres!$B$21,0)</f>
        <v>0</v>
      </c>
      <c r="G5" s="30"/>
      <c r="H5" s="31">
        <f t="shared" si="0"/>
        <v>0</v>
      </c>
      <c r="I5" s="29">
        <f aca="true" t="shared" si="1" ref="I5:I12">IF($E$1&lt;E5,F5-H5,F5+H5)</f>
        <v>0</v>
      </c>
      <c r="J5" s="40"/>
      <c r="K5" s="41">
        <f>IF(J5&gt;0,J5+K4,0)</f>
        <v>0</v>
      </c>
      <c r="L5" s="34">
        <f aca="true" t="shared" si="2" ref="L5:L12">J5*$C$1</f>
        <v>0</v>
      </c>
      <c r="M5" s="35"/>
      <c r="N5" s="34">
        <f>(M5*L5/60)+L5</f>
        <v>0</v>
      </c>
      <c r="O5" s="42">
        <f>N5+O4</f>
        <v>0</v>
      </c>
    </row>
    <row r="6" spans="1:15" ht="23.25" customHeight="1">
      <c r="A6" s="37" t="s">
        <v>47</v>
      </c>
      <c r="B6" s="38"/>
      <c r="C6" s="39" t="s">
        <v>48</v>
      </c>
      <c r="D6" s="38"/>
      <c r="E6" s="30"/>
      <c r="F6" s="29">
        <f>IF(E6&gt;0,E6-Paramètres!$B$21,0)</f>
        <v>0</v>
      </c>
      <c r="G6" s="30"/>
      <c r="H6" s="31">
        <f t="shared" si="0"/>
        <v>0</v>
      </c>
      <c r="I6" s="29">
        <f t="shared" si="1"/>
        <v>0</v>
      </c>
      <c r="J6" s="40"/>
      <c r="K6" s="41">
        <f aca="true" t="shared" si="3" ref="K6:K11">IF(J6&gt;0,J6+K5,0)</f>
        <v>0</v>
      </c>
      <c r="L6" s="34">
        <f t="shared" si="2"/>
        <v>0</v>
      </c>
      <c r="M6" s="35"/>
      <c r="N6" s="34">
        <f>(M6*L6/60)+L6</f>
        <v>0</v>
      </c>
      <c r="O6" s="42">
        <f aca="true" t="shared" si="4" ref="O6:O11">N6+O5</f>
        <v>0</v>
      </c>
    </row>
    <row r="7" spans="1:15" ht="23.25" customHeight="1">
      <c r="A7" s="37" t="s">
        <v>48</v>
      </c>
      <c r="B7" s="38"/>
      <c r="C7" s="39" t="s">
        <v>50</v>
      </c>
      <c r="D7" s="38"/>
      <c r="E7" s="30"/>
      <c r="F7" s="29">
        <f>IF(E7&gt;0,E7-Paramètres!$B$21,0)</f>
        <v>0</v>
      </c>
      <c r="G7" s="30"/>
      <c r="H7" s="31">
        <f t="shared" si="0"/>
        <v>0</v>
      </c>
      <c r="I7" s="29">
        <f t="shared" si="1"/>
        <v>0</v>
      </c>
      <c r="J7" s="40"/>
      <c r="K7" s="41">
        <f t="shared" si="3"/>
        <v>0</v>
      </c>
      <c r="L7" s="34">
        <f t="shared" si="2"/>
        <v>0</v>
      </c>
      <c r="M7" s="35">
        <v>0</v>
      </c>
      <c r="N7" s="34">
        <f aca="true" t="shared" si="5" ref="N7:N12">(M7*L7/60)+L7</f>
        <v>0</v>
      </c>
      <c r="O7" s="42">
        <f t="shared" si="4"/>
        <v>0</v>
      </c>
    </row>
    <row r="8" spans="1:15" ht="23.25" customHeight="1">
      <c r="A8" s="37" t="s">
        <v>50</v>
      </c>
      <c r="B8" s="38"/>
      <c r="C8" s="39" t="s">
        <v>51</v>
      </c>
      <c r="D8" s="38"/>
      <c r="E8" s="30"/>
      <c r="F8" s="29">
        <f>IF(E8&gt;0,E8-Paramètres!$B$21,0)</f>
        <v>0</v>
      </c>
      <c r="G8" s="30"/>
      <c r="H8" s="31">
        <f t="shared" si="0"/>
        <v>0</v>
      </c>
      <c r="I8" s="29">
        <f t="shared" si="1"/>
        <v>0</v>
      </c>
      <c r="J8" s="40"/>
      <c r="K8" s="41">
        <f t="shared" si="3"/>
        <v>0</v>
      </c>
      <c r="L8" s="34">
        <f t="shared" si="2"/>
        <v>0</v>
      </c>
      <c r="M8" s="35">
        <v>0</v>
      </c>
      <c r="N8" s="34">
        <f t="shared" si="5"/>
        <v>0</v>
      </c>
      <c r="O8" s="42">
        <f t="shared" si="4"/>
        <v>0</v>
      </c>
    </row>
    <row r="9" spans="1:15" ht="23.25" customHeight="1">
      <c r="A9" s="37" t="s">
        <v>51</v>
      </c>
      <c r="B9" s="38"/>
      <c r="C9" s="39" t="s">
        <v>52</v>
      </c>
      <c r="D9" s="38"/>
      <c r="E9" s="30"/>
      <c r="F9" s="29">
        <f>IF(E9&gt;0,E9-Paramètres!$B$21,0)</f>
        <v>0</v>
      </c>
      <c r="G9" s="30"/>
      <c r="H9" s="31">
        <f t="shared" si="0"/>
        <v>0</v>
      </c>
      <c r="I9" s="29">
        <f t="shared" si="1"/>
        <v>0</v>
      </c>
      <c r="J9" s="40"/>
      <c r="K9" s="41">
        <f t="shared" si="3"/>
        <v>0</v>
      </c>
      <c r="L9" s="34">
        <f t="shared" si="2"/>
        <v>0</v>
      </c>
      <c r="M9" s="35">
        <v>0</v>
      </c>
      <c r="N9" s="34">
        <f t="shared" si="5"/>
        <v>0</v>
      </c>
      <c r="O9" s="42">
        <f t="shared" si="4"/>
        <v>0</v>
      </c>
    </row>
    <row r="10" spans="1:15" ht="23.25" customHeight="1">
      <c r="A10" s="37" t="s">
        <v>52</v>
      </c>
      <c r="B10" s="38"/>
      <c r="C10" s="39" t="s">
        <v>53</v>
      </c>
      <c r="D10" s="38"/>
      <c r="E10" s="30"/>
      <c r="F10" s="29">
        <f>IF(E10&gt;0,E10-Paramètres!$B$21,0)</f>
        <v>0</v>
      </c>
      <c r="G10" s="30"/>
      <c r="H10" s="31">
        <f t="shared" si="0"/>
        <v>0</v>
      </c>
      <c r="I10" s="29">
        <f t="shared" si="1"/>
        <v>0</v>
      </c>
      <c r="J10" s="40"/>
      <c r="K10" s="41">
        <f t="shared" si="3"/>
        <v>0</v>
      </c>
      <c r="L10" s="34">
        <f t="shared" si="2"/>
        <v>0</v>
      </c>
      <c r="M10" s="35">
        <v>0</v>
      </c>
      <c r="N10" s="34">
        <f t="shared" si="5"/>
        <v>0</v>
      </c>
      <c r="O10" s="42">
        <f t="shared" si="4"/>
        <v>0</v>
      </c>
    </row>
    <row r="11" spans="1:15" ht="23.25" customHeight="1">
      <c r="A11" s="37" t="s">
        <v>53</v>
      </c>
      <c r="B11" s="38"/>
      <c r="C11" s="39" t="s">
        <v>54</v>
      </c>
      <c r="D11" s="38"/>
      <c r="E11" s="30"/>
      <c r="F11" s="29">
        <f>IF(E11&gt;0,E11-Paramètres!$B$21,0)</f>
        <v>0</v>
      </c>
      <c r="G11" s="30"/>
      <c r="H11" s="31">
        <f t="shared" si="0"/>
        <v>0</v>
      </c>
      <c r="I11" s="29">
        <f t="shared" si="1"/>
        <v>0</v>
      </c>
      <c r="J11" s="40"/>
      <c r="K11" s="41">
        <f t="shared" si="3"/>
        <v>0</v>
      </c>
      <c r="L11" s="34">
        <f t="shared" si="2"/>
        <v>0</v>
      </c>
      <c r="M11" s="35">
        <v>0</v>
      </c>
      <c r="N11" s="34">
        <f t="shared" si="5"/>
        <v>0</v>
      </c>
      <c r="O11" s="42">
        <f t="shared" si="4"/>
        <v>0</v>
      </c>
    </row>
    <row r="12" spans="1:15" ht="23.25" customHeight="1" thickBot="1">
      <c r="A12" s="43" t="s">
        <v>54</v>
      </c>
      <c r="B12" s="44"/>
      <c r="C12" s="45" t="s">
        <v>55</v>
      </c>
      <c r="D12" s="44"/>
      <c r="E12" s="46"/>
      <c r="F12" s="47">
        <f>IF(E12&gt;0,E12-Paramètres!$B$21,0)</f>
        <v>0</v>
      </c>
      <c r="G12" s="46"/>
      <c r="H12" s="48">
        <f t="shared" si="0"/>
        <v>0</v>
      </c>
      <c r="I12" s="234">
        <f t="shared" si="1"/>
        <v>0</v>
      </c>
      <c r="J12" s="235"/>
      <c r="K12" s="236">
        <f>IF(J12&gt;0,J12+#REF!,0)</f>
        <v>0</v>
      </c>
      <c r="L12" s="242">
        <f t="shared" si="2"/>
        <v>0</v>
      </c>
      <c r="M12" s="50">
        <v>0</v>
      </c>
      <c r="N12" s="49">
        <f t="shared" si="5"/>
        <v>0</v>
      </c>
      <c r="O12" s="51">
        <f>N12+O11</f>
        <v>0</v>
      </c>
    </row>
    <row r="13" spans="9:15" ht="21" thickBot="1" thickTop="1">
      <c r="I13" s="257" t="s">
        <v>93</v>
      </c>
      <c r="J13" s="258"/>
      <c r="K13" s="246">
        <f>SUM(J4:J12)</f>
        <v>0</v>
      </c>
      <c r="L13" s="247" t="s">
        <v>171</v>
      </c>
      <c r="M13" s="243" t="s">
        <v>93</v>
      </c>
      <c r="N13" s="244"/>
      <c r="O13" s="245">
        <f>SUM(N4:N12)</f>
        <v>0</v>
      </c>
    </row>
    <row r="14" ht="15.75" thickTop="1"/>
  </sheetData>
  <mergeCells count="3">
    <mergeCell ref="I13:J13"/>
    <mergeCell ref="A1:B1"/>
    <mergeCell ref="A3:D3"/>
  </mergeCells>
  <printOptions horizontalCentered="1" verticalCentered="1"/>
  <pageMargins left="0.1968503937007874" right="0.1968503937007874" top="0.1968503937007874" bottom="0.1968503937007874" header="0" footer="0"/>
  <pageSetup horizontalDpi="360" verticalDpi="360" orientation="landscape" paperSize="9" r:id="rId2"/>
  <drawing r:id="rId1"/>
</worksheet>
</file>

<file path=xl/worksheets/sheet4.xml><?xml version="1.0" encoding="utf-8"?>
<worksheet xmlns="http://schemas.openxmlformats.org/spreadsheetml/2006/main" xmlns:r="http://schemas.openxmlformats.org/officeDocument/2006/relationships">
  <dimension ref="A1:N36"/>
  <sheetViews>
    <sheetView tabSelected="1" workbookViewId="0" topLeftCell="A13">
      <selection activeCell="B34" sqref="B34"/>
    </sheetView>
  </sheetViews>
  <sheetFormatPr defaultColWidth="11.421875" defaultRowHeight="12.75"/>
  <cols>
    <col min="1" max="2" width="7.00390625" style="0" customWidth="1"/>
    <col min="3" max="4" width="8.57421875" style="0" customWidth="1"/>
    <col min="5" max="6" width="5.8515625" style="0" customWidth="1"/>
    <col min="7" max="8" width="5.421875" style="0" customWidth="1"/>
    <col min="9" max="12" width="5.28125" style="0" customWidth="1"/>
    <col min="13" max="16384" width="18.28125" style="0" customWidth="1"/>
  </cols>
  <sheetData>
    <row r="1" spans="1:12" ht="23.25" customHeight="1">
      <c r="A1" s="288" t="s">
        <v>158</v>
      </c>
      <c r="B1" s="289"/>
      <c r="C1" s="290" t="s">
        <v>161</v>
      </c>
      <c r="D1" s="291"/>
      <c r="E1" s="290" t="s">
        <v>141</v>
      </c>
      <c r="F1" s="291"/>
      <c r="G1" s="281" t="s">
        <v>159</v>
      </c>
      <c r="H1" s="282"/>
      <c r="I1" s="281" t="s">
        <v>160</v>
      </c>
      <c r="J1" s="282"/>
      <c r="K1" s="281" t="s">
        <v>93</v>
      </c>
      <c r="L1" s="282"/>
    </row>
    <row r="2" spans="1:12" ht="22.5" customHeight="1">
      <c r="A2" s="269"/>
      <c r="B2" s="270"/>
      <c r="C2" s="271" t="str">
        <f>Paramètres!B4</f>
        <v>F-BOKJ</v>
      </c>
      <c r="D2" s="272"/>
      <c r="E2" s="269"/>
      <c r="F2" s="270"/>
      <c r="G2" s="273">
        <f>'Calculs de la navigation'!O13*Paramètres!B9+15*Paramètres!B9</f>
        <v>8.75</v>
      </c>
      <c r="H2" s="274"/>
      <c r="I2" s="357">
        <f>35*Paramètres!B9</f>
        <v>20.416666666666668</v>
      </c>
      <c r="J2" s="358"/>
      <c r="K2" s="275">
        <f>SUM(G2:J2)</f>
        <v>29.166666666666668</v>
      </c>
      <c r="L2" s="276"/>
    </row>
    <row r="3" spans="1:12" ht="12.75">
      <c r="A3" s="203" t="s">
        <v>45</v>
      </c>
      <c r="B3" s="204" t="s">
        <v>162</v>
      </c>
      <c r="C3" s="266" t="s">
        <v>163</v>
      </c>
      <c r="D3" s="267"/>
      <c r="E3" s="266" t="s">
        <v>164</v>
      </c>
      <c r="F3" s="268"/>
      <c r="G3" s="268"/>
      <c r="H3" s="268"/>
      <c r="I3" s="267"/>
      <c r="J3" s="283" t="s">
        <v>170</v>
      </c>
      <c r="K3" s="284"/>
      <c r="L3" s="285"/>
    </row>
    <row r="4" spans="1:12" ht="24.75" customHeight="1">
      <c r="A4" s="205"/>
      <c r="B4" s="206"/>
      <c r="C4" s="205"/>
      <c r="D4" s="207"/>
      <c r="E4" s="205"/>
      <c r="F4" s="208"/>
      <c r="G4" s="208"/>
      <c r="H4" s="208"/>
      <c r="I4" s="207"/>
      <c r="J4" s="205"/>
      <c r="K4" s="208"/>
      <c r="L4" s="207"/>
    </row>
    <row r="5" spans="1:12" ht="20.25" customHeight="1">
      <c r="A5" s="225" t="s">
        <v>151</v>
      </c>
      <c r="B5" s="209"/>
      <c r="C5" s="209"/>
      <c r="D5" s="209" t="s">
        <v>152</v>
      </c>
      <c r="E5" s="209"/>
      <c r="F5" s="209"/>
      <c r="G5" s="209" t="s">
        <v>153</v>
      </c>
      <c r="H5" s="209"/>
      <c r="I5" s="210" t="s">
        <v>30</v>
      </c>
      <c r="J5" s="209"/>
      <c r="K5" s="209" t="s">
        <v>154</v>
      </c>
      <c r="L5" s="211"/>
    </row>
    <row r="6" spans="1:12" ht="21" customHeight="1">
      <c r="A6" s="212" t="s">
        <v>155</v>
      </c>
      <c r="B6" s="213"/>
      <c r="C6" s="213" t="s">
        <v>156</v>
      </c>
      <c r="D6" s="213"/>
      <c r="E6" s="213" t="s">
        <v>157</v>
      </c>
      <c r="F6" s="213"/>
      <c r="G6" s="213"/>
      <c r="H6" s="213"/>
      <c r="I6" s="213"/>
      <c r="J6" s="213"/>
      <c r="K6" s="213"/>
      <c r="L6" s="214"/>
    </row>
    <row r="7" spans="1:12" ht="12.75">
      <c r="A7" s="290" t="s">
        <v>143</v>
      </c>
      <c r="B7" s="291"/>
      <c r="C7" s="266" t="s">
        <v>145</v>
      </c>
      <c r="D7" s="267"/>
      <c r="E7" s="279" t="s">
        <v>168</v>
      </c>
      <c r="F7" s="280"/>
      <c r="G7" s="266" t="s">
        <v>145</v>
      </c>
      <c r="H7" s="268"/>
      <c r="I7" s="268"/>
      <c r="J7" s="267"/>
      <c r="K7" s="279" t="s">
        <v>142</v>
      </c>
      <c r="L7" s="280"/>
    </row>
    <row r="8" spans="1:12" ht="12.75">
      <c r="A8" s="277" t="s">
        <v>144</v>
      </c>
      <c r="B8" s="278"/>
      <c r="C8" s="204" t="s">
        <v>146</v>
      </c>
      <c r="D8" s="206" t="s">
        <v>147</v>
      </c>
      <c r="E8" s="292" t="s">
        <v>169</v>
      </c>
      <c r="F8" s="293"/>
      <c r="G8" s="266" t="s">
        <v>148</v>
      </c>
      <c r="H8" s="267"/>
      <c r="I8" s="266" t="s">
        <v>146</v>
      </c>
      <c r="J8" s="267"/>
      <c r="K8" s="212"/>
      <c r="L8" s="214"/>
    </row>
    <row r="9" spans="1:12" ht="31.5" customHeight="1">
      <c r="A9" s="205"/>
      <c r="B9" s="207"/>
      <c r="C9" s="206"/>
      <c r="D9" s="206"/>
      <c r="E9" s="205"/>
      <c r="F9" s="207"/>
      <c r="G9" s="205"/>
      <c r="H9" s="207"/>
      <c r="I9" s="205"/>
      <c r="J9" s="207"/>
      <c r="K9" s="212"/>
      <c r="L9" s="214"/>
    </row>
    <row r="10" spans="1:12" ht="12.75">
      <c r="A10" s="204" t="s">
        <v>132</v>
      </c>
      <c r="B10" s="204" t="s">
        <v>133</v>
      </c>
      <c r="C10" s="266" t="s">
        <v>134</v>
      </c>
      <c r="D10" s="267"/>
      <c r="E10" s="266" t="s">
        <v>135</v>
      </c>
      <c r="F10" s="267"/>
      <c r="G10" s="266" t="s">
        <v>142</v>
      </c>
      <c r="H10" s="267"/>
      <c r="I10" s="266" t="s">
        <v>138</v>
      </c>
      <c r="J10" s="267"/>
      <c r="K10" s="266" t="s">
        <v>141</v>
      </c>
      <c r="L10" s="267"/>
    </row>
    <row r="11" spans="1:12" ht="12.75" customHeight="1">
      <c r="A11" s="356"/>
      <c r="B11" s="227"/>
      <c r="C11" s="227"/>
      <c r="D11" s="228"/>
      <c r="E11" s="217" t="s">
        <v>167</v>
      </c>
      <c r="F11" s="217" t="s">
        <v>93</v>
      </c>
      <c r="G11" s="237" t="s">
        <v>136</v>
      </c>
      <c r="H11" s="217" t="s">
        <v>166</v>
      </c>
      <c r="I11" s="218" t="s">
        <v>139</v>
      </c>
      <c r="J11" s="218" t="s">
        <v>140</v>
      </c>
      <c r="K11" s="218" t="s">
        <v>139</v>
      </c>
      <c r="L11" s="219" t="s">
        <v>140</v>
      </c>
    </row>
    <row r="12" spans="1:12" ht="12.75" customHeight="1">
      <c r="A12" s="356"/>
      <c r="B12" s="227"/>
      <c r="C12" s="227"/>
      <c r="D12" s="228"/>
      <c r="E12" s="220" t="s">
        <v>149</v>
      </c>
      <c r="F12" s="220" t="s">
        <v>150</v>
      </c>
      <c r="G12" s="226" t="s">
        <v>137</v>
      </c>
      <c r="H12" s="220" t="s">
        <v>150</v>
      </c>
      <c r="I12" s="215"/>
      <c r="J12" s="215"/>
      <c r="K12" s="215"/>
      <c r="L12" s="216"/>
    </row>
    <row r="13" spans="1:12" ht="12.75">
      <c r="A13" s="356"/>
      <c r="B13" s="227"/>
      <c r="C13" s="262">
        <f>'Calculs de la navigation'!B4</f>
        <v>0</v>
      </c>
      <c r="D13" s="263"/>
      <c r="E13" s="231"/>
      <c r="F13" s="296">
        <f>'Calculs de la navigation'!K13</f>
        <v>0</v>
      </c>
      <c r="G13" s="231"/>
      <c r="H13" s="294">
        <f>'Calculs de la navigation'!O13</f>
        <v>0</v>
      </c>
      <c r="I13" s="221"/>
      <c r="J13" s="221"/>
      <c r="K13" s="221"/>
      <c r="L13" s="211"/>
    </row>
    <row r="14" spans="1:12" ht="12.75">
      <c r="A14" s="356"/>
      <c r="B14" s="251">
        <f>'Calculs de la navigation'!I4</f>
        <v>0</v>
      </c>
      <c r="C14" s="264"/>
      <c r="D14" s="265"/>
      <c r="E14" s="286">
        <f>'Calculs de la navigation'!J4</f>
        <v>0</v>
      </c>
      <c r="F14" s="287"/>
      <c r="G14" s="238">
        <f>'Calculs de la navigation'!L4</f>
        <v>0</v>
      </c>
      <c r="H14" s="295"/>
      <c r="I14" s="222"/>
      <c r="J14" s="222"/>
      <c r="K14" s="222"/>
      <c r="L14" s="214"/>
    </row>
    <row r="15" spans="1:12" ht="12.75">
      <c r="A15" s="356"/>
      <c r="B15" s="252"/>
      <c r="C15" s="262">
        <f>'Calculs de la navigation'!D4</f>
        <v>0</v>
      </c>
      <c r="D15" s="263"/>
      <c r="E15" s="287"/>
      <c r="F15" s="296">
        <f>F13-E14</f>
        <v>0</v>
      </c>
      <c r="G15" s="239">
        <f>'Calculs de la navigation'!N4</f>
        <v>0</v>
      </c>
      <c r="H15" s="294">
        <f>H13-G15</f>
        <v>0</v>
      </c>
      <c r="I15" s="221"/>
      <c r="J15" s="221"/>
      <c r="K15" s="221"/>
      <c r="L15" s="211"/>
    </row>
    <row r="16" spans="1:12" ht="12.75">
      <c r="A16" s="356"/>
      <c r="B16" s="251">
        <f>'Calculs de la navigation'!I5</f>
        <v>0</v>
      </c>
      <c r="C16" s="264"/>
      <c r="D16" s="265"/>
      <c r="E16" s="286">
        <f>'Calculs de la navigation'!J5</f>
        <v>0</v>
      </c>
      <c r="F16" s="287"/>
      <c r="G16" s="238">
        <f>'Calculs de la navigation'!L5</f>
        <v>0</v>
      </c>
      <c r="H16" s="295"/>
      <c r="I16" s="222"/>
      <c r="J16" s="222"/>
      <c r="K16" s="222"/>
      <c r="L16" s="214"/>
    </row>
    <row r="17" spans="1:12" ht="12.75">
      <c r="A17" s="356"/>
      <c r="B17" s="252"/>
      <c r="C17" s="262">
        <f>'Calculs de la navigation'!D5</f>
        <v>0</v>
      </c>
      <c r="D17" s="263"/>
      <c r="E17" s="287"/>
      <c r="F17" s="296">
        <f>F15-E16</f>
        <v>0</v>
      </c>
      <c r="G17" s="241">
        <f>'Calculs de la navigation'!N5</f>
        <v>0</v>
      </c>
      <c r="H17" s="294">
        <f>H15-G17</f>
        <v>0</v>
      </c>
      <c r="I17" s="221"/>
      <c r="J17" s="221"/>
      <c r="K17" s="221"/>
      <c r="L17" s="211"/>
    </row>
    <row r="18" spans="1:12" ht="12.75">
      <c r="A18" s="356"/>
      <c r="B18" s="251">
        <f>'Calculs de la navigation'!I6</f>
        <v>0</v>
      </c>
      <c r="C18" s="264"/>
      <c r="D18" s="265"/>
      <c r="E18" s="286">
        <f>'Calculs de la navigation'!J6</f>
        <v>0</v>
      </c>
      <c r="F18" s="287"/>
      <c r="G18" s="240">
        <f>'Calculs de la navigation'!L6</f>
        <v>0</v>
      </c>
      <c r="H18" s="295"/>
      <c r="I18" s="222"/>
      <c r="J18" s="222"/>
      <c r="K18" s="222"/>
      <c r="L18" s="214"/>
    </row>
    <row r="19" spans="1:12" ht="12.75">
      <c r="A19" s="356"/>
      <c r="B19" s="252"/>
      <c r="C19" s="262">
        <f>'Calculs de la navigation'!D6</f>
        <v>0</v>
      </c>
      <c r="D19" s="263"/>
      <c r="E19" s="287"/>
      <c r="F19" s="296">
        <f>F17-E18</f>
        <v>0</v>
      </c>
      <c r="G19" s="241">
        <f>'Calculs de la navigation'!N6</f>
        <v>0</v>
      </c>
      <c r="H19" s="294">
        <f>H17-G19</f>
        <v>0</v>
      </c>
      <c r="I19" s="221"/>
      <c r="J19" s="221"/>
      <c r="K19" s="221"/>
      <c r="L19" s="211"/>
    </row>
    <row r="20" spans="1:14" ht="12.75">
      <c r="A20" s="356"/>
      <c r="B20" s="251">
        <f>'Calculs de la navigation'!I7</f>
        <v>0</v>
      </c>
      <c r="C20" s="264"/>
      <c r="D20" s="265"/>
      <c r="E20" s="286">
        <f>'Calculs de la navigation'!J7</f>
        <v>0</v>
      </c>
      <c r="F20" s="287"/>
      <c r="G20" s="240">
        <f>'Calculs de la navigation'!L7</f>
        <v>0</v>
      </c>
      <c r="H20" s="295"/>
      <c r="I20" s="222"/>
      <c r="J20" s="222"/>
      <c r="K20" s="222"/>
      <c r="L20" s="214"/>
      <c r="N20" s="233"/>
    </row>
    <row r="21" spans="1:12" ht="12.75">
      <c r="A21" s="356"/>
      <c r="B21" s="252"/>
      <c r="C21" s="262">
        <f>'Calculs de la navigation'!D7</f>
        <v>0</v>
      </c>
      <c r="D21" s="263"/>
      <c r="E21" s="287"/>
      <c r="F21" s="296">
        <f>F19-E20</f>
        <v>0</v>
      </c>
      <c r="G21" s="241">
        <f>'Calculs de la navigation'!N7</f>
        <v>0</v>
      </c>
      <c r="H21" s="294">
        <f>H19-G21</f>
        <v>0</v>
      </c>
      <c r="I21" s="221"/>
      <c r="J21" s="221"/>
      <c r="K21" s="221"/>
      <c r="L21" s="211"/>
    </row>
    <row r="22" spans="1:12" ht="12.75">
      <c r="A22" s="356"/>
      <c r="B22" s="251">
        <f>'Calculs de la navigation'!I8</f>
        <v>0</v>
      </c>
      <c r="C22" s="264"/>
      <c r="D22" s="265"/>
      <c r="E22" s="286">
        <f>'Calculs de la navigation'!J8</f>
        <v>0</v>
      </c>
      <c r="F22" s="287"/>
      <c r="G22" s="240">
        <f>'Calculs de la navigation'!L8</f>
        <v>0</v>
      </c>
      <c r="H22" s="295"/>
      <c r="I22" s="222"/>
      <c r="J22" s="222"/>
      <c r="K22" s="222"/>
      <c r="L22" s="214"/>
    </row>
    <row r="23" spans="1:12" ht="12.75">
      <c r="A23" s="356"/>
      <c r="B23" s="252"/>
      <c r="C23" s="262">
        <f>'Calculs de la navigation'!D8</f>
        <v>0</v>
      </c>
      <c r="D23" s="263"/>
      <c r="E23" s="287"/>
      <c r="F23" s="296">
        <f>F21-E22</f>
        <v>0</v>
      </c>
      <c r="G23" s="241">
        <f>'Calculs de la navigation'!N8</f>
        <v>0</v>
      </c>
      <c r="H23" s="294">
        <f>H21-G23</f>
        <v>0</v>
      </c>
      <c r="I23" s="221"/>
      <c r="J23" s="221"/>
      <c r="K23" s="221"/>
      <c r="L23" s="211"/>
    </row>
    <row r="24" spans="1:12" ht="12.75">
      <c r="A24" s="356"/>
      <c r="B24" s="251">
        <f>'Calculs de la navigation'!I9</f>
        <v>0</v>
      </c>
      <c r="C24" s="264"/>
      <c r="D24" s="265"/>
      <c r="E24" s="286">
        <f>'Calculs de la navigation'!J9</f>
        <v>0</v>
      </c>
      <c r="F24" s="287"/>
      <c r="G24" s="240">
        <f>'Calculs de la navigation'!L9</f>
        <v>0</v>
      </c>
      <c r="H24" s="295"/>
      <c r="I24" s="222"/>
      <c r="J24" s="222"/>
      <c r="K24" s="222"/>
      <c r="L24" s="214"/>
    </row>
    <row r="25" spans="1:12" ht="12.75">
      <c r="A25" s="356"/>
      <c r="B25" s="252"/>
      <c r="C25" s="262">
        <f>'Calculs de la navigation'!D9</f>
        <v>0</v>
      </c>
      <c r="D25" s="263"/>
      <c r="E25" s="287"/>
      <c r="F25" s="296">
        <f>F23-E24</f>
        <v>0</v>
      </c>
      <c r="G25" s="241">
        <f>'Calculs de la navigation'!N9</f>
        <v>0</v>
      </c>
      <c r="H25" s="294">
        <f>H23-G25</f>
        <v>0</v>
      </c>
      <c r="I25" s="221"/>
      <c r="J25" s="221"/>
      <c r="K25" s="221"/>
      <c r="L25" s="211"/>
    </row>
    <row r="26" spans="1:12" ht="12.75">
      <c r="A26" s="356"/>
      <c r="B26" s="251">
        <f>'Calculs de la navigation'!I10</f>
        <v>0</v>
      </c>
      <c r="C26" s="264"/>
      <c r="D26" s="265"/>
      <c r="E26" s="286">
        <f>'Calculs de la navigation'!J10</f>
        <v>0</v>
      </c>
      <c r="F26" s="287"/>
      <c r="G26" s="240">
        <f>'Calculs de la navigation'!L10</f>
        <v>0</v>
      </c>
      <c r="H26" s="295"/>
      <c r="I26" s="222"/>
      <c r="J26" s="222"/>
      <c r="K26" s="222"/>
      <c r="L26" s="214"/>
    </row>
    <row r="27" spans="1:12" ht="12.75">
      <c r="A27" s="356"/>
      <c r="B27" s="252"/>
      <c r="C27" s="262">
        <f>'Calculs de la navigation'!D10</f>
        <v>0</v>
      </c>
      <c r="D27" s="263"/>
      <c r="E27" s="287"/>
      <c r="F27" s="296">
        <f>F25-E26</f>
        <v>0</v>
      </c>
      <c r="G27" s="241">
        <f>'Calculs de la navigation'!N10</f>
        <v>0</v>
      </c>
      <c r="H27" s="294">
        <f>H25-G27</f>
        <v>0</v>
      </c>
      <c r="I27" s="221"/>
      <c r="J27" s="221"/>
      <c r="K27" s="221"/>
      <c r="L27" s="211"/>
    </row>
    <row r="28" spans="1:12" ht="12.75">
      <c r="A28" s="356"/>
      <c r="B28" s="251">
        <f>'Calculs de la navigation'!I11</f>
        <v>0</v>
      </c>
      <c r="C28" s="264"/>
      <c r="D28" s="265"/>
      <c r="E28" s="286">
        <f>'Calculs de la navigation'!J11</f>
        <v>0</v>
      </c>
      <c r="F28" s="287"/>
      <c r="G28" s="240">
        <f>'Calculs de la navigation'!L11</f>
        <v>0</v>
      </c>
      <c r="H28" s="295"/>
      <c r="I28" s="222"/>
      <c r="J28" s="222"/>
      <c r="K28" s="222"/>
      <c r="L28" s="214"/>
    </row>
    <row r="29" spans="1:12" ht="12.75">
      <c r="A29" s="356"/>
      <c r="B29" s="252"/>
      <c r="C29" s="262">
        <f>'Calculs de la navigation'!D11</f>
        <v>0</v>
      </c>
      <c r="D29" s="263"/>
      <c r="E29" s="287"/>
      <c r="F29" s="296">
        <f>F27-E28</f>
        <v>0</v>
      </c>
      <c r="G29" s="241">
        <f>'Calculs de la navigation'!N11</f>
        <v>0</v>
      </c>
      <c r="H29" s="294">
        <f>H27-G29</f>
        <v>0</v>
      </c>
      <c r="I29" s="221"/>
      <c r="J29" s="221"/>
      <c r="K29" s="221"/>
      <c r="L29" s="211"/>
    </row>
    <row r="30" spans="1:12" ht="12.75">
      <c r="A30" s="356"/>
      <c r="B30" s="251">
        <f>'Calculs de la navigation'!I12</f>
        <v>0</v>
      </c>
      <c r="C30" s="264"/>
      <c r="D30" s="265"/>
      <c r="E30" s="286">
        <f>'Calculs de la navigation'!J12</f>
        <v>0</v>
      </c>
      <c r="F30" s="287"/>
      <c r="G30" s="240">
        <f>'Calculs de la navigation'!L12</f>
        <v>0</v>
      </c>
      <c r="H30" s="295"/>
      <c r="I30" s="222"/>
      <c r="J30" s="222"/>
      <c r="K30" s="222"/>
      <c r="L30" s="214"/>
    </row>
    <row r="31" spans="1:12" ht="12.75">
      <c r="A31" s="356"/>
      <c r="B31" s="252"/>
      <c r="C31" s="262">
        <f>'Calculs de la navigation'!D12</f>
        <v>0</v>
      </c>
      <c r="D31" s="263"/>
      <c r="E31" s="287"/>
      <c r="F31" s="296">
        <f>F29-E30</f>
        <v>0</v>
      </c>
      <c r="G31" s="241">
        <f>'Calculs de la navigation'!N12</f>
        <v>0</v>
      </c>
      <c r="H31" s="294">
        <f>H29-G31</f>
        <v>0</v>
      </c>
      <c r="I31" s="221"/>
      <c r="J31" s="221"/>
      <c r="K31" s="221"/>
      <c r="L31" s="211"/>
    </row>
    <row r="32" spans="1:12" ht="12.75">
      <c r="A32" s="356"/>
      <c r="B32" s="232"/>
      <c r="C32" s="264"/>
      <c r="D32" s="265"/>
      <c r="E32" s="229"/>
      <c r="F32" s="287"/>
      <c r="G32" s="230"/>
      <c r="H32" s="295"/>
      <c r="I32" s="215"/>
      <c r="J32" s="215"/>
      <c r="K32" s="215"/>
      <c r="L32" s="216"/>
    </row>
    <row r="33" spans="1:12" ht="12.75">
      <c r="A33" s="203" t="s">
        <v>49</v>
      </c>
      <c r="B33" s="204" t="s">
        <v>162</v>
      </c>
      <c r="C33" s="266" t="s">
        <v>163</v>
      </c>
      <c r="D33" s="267"/>
      <c r="E33" s="266" t="s">
        <v>164</v>
      </c>
      <c r="F33" s="268"/>
      <c r="G33" s="268"/>
      <c r="H33" s="268"/>
      <c r="I33" s="268"/>
      <c r="J33" s="268"/>
      <c r="K33" s="268"/>
      <c r="L33" s="267"/>
    </row>
    <row r="34" spans="1:12" ht="26.25" customHeight="1">
      <c r="A34" s="349"/>
      <c r="B34" s="350"/>
      <c r="C34" s="351"/>
      <c r="D34" s="352"/>
      <c r="E34" s="351"/>
      <c r="F34" s="353"/>
      <c r="G34" s="353"/>
      <c r="H34" s="353"/>
      <c r="I34" s="353"/>
      <c r="J34" s="353"/>
      <c r="K34" s="353"/>
      <c r="L34" s="352"/>
    </row>
    <row r="35" spans="1:12" ht="12.75">
      <c r="A35" s="225" t="s">
        <v>165</v>
      </c>
      <c r="B35" s="209"/>
      <c r="C35" s="209"/>
      <c r="D35" s="209" t="s">
        <v>152</v>
      </c>
      <c r="E35" s="223"/>
      <c r="F35" s="223"/>
      <c r="G35" s="223" t="s">
        <v>153</v>
      </c>
      <c r="H35" s="223"/>
      <c r="I35" s="224" t="s">
        <v>30</v>
      </c>
      <c r="J35" s="223"/>
      <c r="K35" s="223" t="s">
        <v>154</v>
      </c>
      <c r="L35" s="216"/>
    </row>
    <row r="36" spans="1:12" ht="27.75" customHeight="1">
      <c r="A36" s="212" t="s">
        <v>155</v>
      </c>
      <c r="B36" s="213"/>
      <c r="C36" s="213" t="s">
        <v>156</v>
      </c>
      <c r="D36" s="213"/>
      <c r="E36" s="213" t="s">
        <v>157</v>
      </c>
      <c r="F36" s="354"/>
      <c r="G36" s="354"/>
      <c r="H36" s="354"/>
      <c r="I36" s="354"/>
      <c r="J36" s="354"/>
      <c r="K36" s="354"/>
      <c r="L36" s="355"/>
    </row>
  </sheetData>
  <mergeCells count="82">
    <mergeCell ref="C34:D34"/>
    <mergeCell ref="E34:L34"/>
    <mergeCell ref="F36:L36"/>
    <mergeCell ref="H31:H32"/>
    <mergeCell ref="E16:E17"/>
    <mergeCell ref="E18:E19"/>
    <mergeCell ref="E20:E21"/>
    <mergeCell ref="E22:E23"/>
    <mergeCell ref="E24:E25"/>
    <mergeCell ref="E26:E27"/>
    <mergeCell ref="E28:E29"/>
    <mergeCell ref="E30:E31"/>
    <mergeCell ref="F31:F32"/>
    <mergeCell ref="H13:H14"/>
    <mergeCell ref="H15:H16"/>
    <mergeCell ref="H17:H18"/>
    <mergeCell ref="H19:H20"/>
    <mergeCell ref="H21:H22"/>
    <mergeCell ref="H23:H24"/>
    <mergeCell ref="H25:H26"/>
    <mergeCell ref="H27:H28"/>
    <mergeCell ref="H29:H30"/>
    <mergeCell ref="F13:F14"/>
    <mergeCell ref="F15:F16"/>
    <mergeCell ref="F17:F18"/>
    <mergeCell ref="F19:F20"/>
    <mergeCell ref="F21:F22"/>
    <mergeCell ref="F23:F24"/>
    <mergeCell ref="F25:F26"/>
    <mergeCell ref="F27:F28"/>
    <mergeCell ref="F29:F30"/>
    <mergeCell ref="C23:D24"/>
    <mergeCell ref="C25:D26"/>
    <mergeCell ref="C27:D28"/>
    <mergeCell ref="C29:D30"/>
    <mergeCell ref="E14:E15"/>
    <mergeCell ref="C31:D32"/>
    <mergeCell ref="A1:B1"/>
    <mergeCell ref="C1:D1"/>
    <mergeCell ref="E1:F1"/>
    <mergeCell ref="A7:B7"/>
    <mergeCell ref="C7:D7"/>
    <mergeCell ref="E7:F7"/>
    <mergeCell ref="E8:F8"/>
    <mergeCell ref="C10:D10"/>
    <mergeCell ref="G1:H1"/>
    <mergeCell ref="I1:J1"/>
    <mergeCell ref="K1:L1"/>
    <mergeCell ref="C3:D3"/>
    <mergeCell ref="E3:I3"/>
    <mergeCell ref="J3:L3"/>
    <mergeCell ref="G7:J7"/>
    <mergeCell ref="G8:H8"/>
    <mergeCell ref="I8:J8"/>
    <mergeCell ref="K7:L7"/>
    <mergeCell ref="E10:F10"/>
    <mergeCell ref="G10:H10"/>
    <mergeCell ref="I10:J10"/>
    <mergeCell ref="K10:L10"/>
    <mergeCell ref="C33:D33"/>
    <mergeCell ref="E33:L33"/>
    <mergeCell ref="A2:B2"/>
    <mergeCell ref="C2:D2"/>
    <mergeCell ref="E2:F2"/>
    <mergeCell ref="G2:H2"/>
    <mergeCell ref="I2:J2"/>
    <mergeCell ref="K2:L2"/>
    <mergeCell ref="A8:B8"/>
    <mergeCell ref="C13:D14"/>
    <mergeCell ref="B30:B31"/>
    <mergeCell ref="B14:B15"/>
    <mergeCell ref="B16:B17"/>
    <mergeCell ref="B18:B19"/>
    <mergeCell ref="B20:B21"/>
    <mergeCell ref="B22:B23"/>
    <mergeCell ref="B24:B25"/>
    <mergeCell ref="B26:B27"/>
    <mergeCell ref="B28:B29"/>
    <mergeCell ref="C15:D16"/>
    <mergeCell ref="C17:D18"/>
    <mergeCell ref="C19:D20"/>
    <mergeCell ref="C21:D22"/>
  </mergeCells>
  <printOptions/>
  <pageMargins left="0.1968503937007874" right="0.1968503937007874" top="0.1968503937007874" bottom="0.1968503937007874" header="0" footer="0"/>
  <pageSetup blackAndWhite="1" horizontalDpi="360" verticalDpi="360" orientation="landscape" paperSize="9" r:id="rId2"/>
  <drawing r:id="rId1"/>
</worksheet>
</file>

<file path=xl/worksheets/sheet5.xml><?xml version="1.0" encoding="utf-8"?>
<worksheet xmlns="http://schemas.openxmlformats.org/spreadsheetml/2006/main" xmlns:r="http://schemas.openxmlformats.org/officeDocument/2006/relationships">
  <dimension ref="A1:N53"/>
  <sheetViews>
    <sheetView workbookViewId="0" topLeftCell="A1">
      <selection activeCell="A17" sqref="A17"/>
    </sheetView>
  </sheetViews>
  <sheetFormatPr defaultColWidth="11.421875" defaultRowHeight="12.75"/>
  <cols>
    <col min="1" max="1" width="16.57421875" style="0" customWidth="1"/>
    <col min="4" max="4" width="18.28125" style="0" customWidth="1"/>
    <col min="5" max="5" width="21.28125" style="0" customWidth="1"/>
  </cols>
  <sheetData>
    <row r="1" spans="1:14" s="200" customFormat="1" ht="20.25">
      <c r="A1" s="297" t="s">
        <v>98</v>
      </c>
      <c r="B1" s="297"/>
      <c r="C1" s="52" t="str">
        <f>Paramètres!B2</f>
        <v>DR220</v>
      </c>
      <c r="D1" s="52" t="str">
        <f>Paramètres!B3</f>
        <v>  2+2</v>
      </c>
      <c r="E1" s="52" t="str">
        <f>Paramètres!B4</f>
        <v>F-BOKJ</v>
      </c>
      <c r="F1" s="199"/>
      <c r="G1" s="199"/>
      <c r="H1" s="199"/>
      <c r="I1" s="199"/>
      <c r="J1" s="199"/>
      <c r="K1" s="199"/>
      <c r="L1" s="199"/>
      <c r="M1" s="199"/>
      <c r="N1" s="199"/>
    </row>
    <row r="2" spans="1:14" ht="18" customHeight="1">
      <c r="A2" s="297" t="s">
        <v>99</v>
      </c>
      <c r="B2" s="297"/>
      <c r="C2" s="297"/>
      <c r="D2" s="54">
        <f>Paramètres!B26</f>
        <v>780</v>
      </c>
      <c r="E2" s="52"/>
      <c r="F2" s="53"/>
      <c r="G2" s="53"/>
      <c r="H2" s="53"/>
      <c r="I2" s="53"/>
      <c r="J2" s="53"/>
      <c r="K2" s="53"/>
      <c r="L2" s="53"/>
      <c r="M2" s="53"/>
      <c r="N2" s="53"/>
    </row>
    <row r="3" spans="1:14" ht="19.5" customHeight="1" thickBot="1">
      <c r="A3" s="297" t="s">
        <v>100</v>
      </c>
      <c r="B3" s="297"/>
      <c r="C3" s="297"/>
      <c r="D3" s="54">
        <f>Paramètres!B27</f>
        <v>0.34</v>
      </c>
      <c r="E3" s="52"/>
      <c r="F3" s="53"/>
      <c r="G3" s="55"/>
      <c r="H3" s="55"/>
      <c r="I3" s="55"/>
      <c r="J3" s="53"/>
      <c r="K3" s="53"/>
      <c r="L3" s="53"/>
      <c r="M3" s="53"/>
      <c r="N3" s="53"/>
    </row>
    <row r="4" spans="1:14" ht="18" customHeight="1" thickTop="1">
      <c r="A4" s="297" t="s">
        <v>101</v>
      </c>
      <c r="B4" s="297"/>
      <c r="C4" s="297"/>
      <c r="D4" s="54">
        <f>Paramètres!B29</f>
        <v>0.58</v>
      </c>
      <c r="E4" s="56"/>
      <c r="F4" s="53"/>
      <c r="G4" s="57"/>
      <c r="H4" s="58" t="s">
        <v>86</v>
      </c>
      <c r="I4" s="59" t="s">
        <v>97</v>
      </c>
      <c r="J4" s="53"/>
      <c r="K4" s="53"/>
      <c r="L4" s="53"/>
      <c r="M4" s="53"/>
      <c r="N4" s="53"/>
    </row>
    <row r="5" spans="1:14" ht="16.5" thickBot="1">
      <c r="A5" s="56"/>
      <c r="B5" s="56"/>
      <c r="C5" s="56"/>
      <c r="D5" s="56"/>
      <c r="E5" s="56"/>
      <c r="F5" s="53"/>
      <c r="G5" s="60" t="s">
        <v>94</v>
      </c>
      <c r="H5" s="61">
        <f>Paramètres!B27</f>
        <v>0.34</v>
      </c>
      <c r="I5" s="62">
        <v>0</v>
      </c>
      <c r="J5" s="63"/>
      <c r="K5" s="63"/>
      <c r="L5" s="53"/>
      <c r="M5" s="53"/>
      <c r="N5" s="53"/>
    </row>
    <row r="6" spans="1:14" s="179" customFormat="1" ht="12.75">
      <c r="A6" s="181"/>
      <c r="B6" s="182" t="s">
        <v>84</v>
      </c>
      <c r="C6" s="182" t="s">
        <v>85</v>
      </c>
      <c r="D6" s="182" t="s">
        <v>86</v>
      </c>
      <c r="E6" s="183" t="s">
        <v>87</v>
      </c>
      <c r="F6" s="178"/>
      <c r="G6" s="60" t="s">
        <v>94</v>
      </c>
      <c r="H6" s="61">
        <f>Paramètres!B27</f>
        <v>0.34</v>
      </c>
      <c r="I6" s="62">
        <f>Paramètres!B25</f>
        <v>550</v>
      </c>
      <c r="J6" s="178"/>
      <c r="K6" s="178"/>
      <c r="L6" s="178"/>
      <c r="M6" s="178"/>
      <c r="N6" s="178"/>
    </row>
    <row r="7" spans="1:14" s="179" customFormat="1" ht="12.75">
      <c r="A7" s="184" t="s">
        <v>88</v>
      </c>
      <c r="B7" s="185"/>
      <c r="C7" s="186">
        <f>Paramètres!B24</f>
        <v>453</v>
      </c>
      <c r="D7" s="187">
        <v>0.39</v>
      </c>
      <c r="E7" s="188">
        <f aca="true" t="shared" si="0" ref="E7:E14">D7*C7</f>
        <v>176.67000000000002</v>
      </c>
      <c r="F7" s="178"/>
      <c r="G7" s="60" t="s">
        <v>94</v>
      </c>
      <c r="H7" s="61">
        <f>Paramètres!B28</f>
        <v>0.42</v>
      </c>
      <c r="I7" s="62">
        <f>Paramètres!B26</f>
        <v>780</v>
      </c>
      <c r="J7" s="178"/>
      <c r="K7" s="178"/>
      <c r="L7" s="178"/>
      <c r="M7" s="178"/>
      <c r="N7" s="178"/>
    </row>
    <row r="8" spans="1:14" s="179" customFormat="1" ht="12.75">
      <c r="A8" s="184" t="s">
        <v>83</v>
      </c>
      <c r="B8" s="185"/>
      <c r="C8" s="186">
        <f>Paramètres!B11</f>
        <v>75</v>
      </c>
      <c r="D8" s="187">
        <v>0.43</v>
      </c>
      <c r="E8" s="188">
        <f t="shared" si="0"/>
        <v>32.25</v>
      </c>
      <c r="F8" s="178"/>
      <c r="G8" s="60" t="s">
        <v>94</v>
      </c>
      <c r="H8" s="61">
        <f>Paramètres!B29</f>
        <v>0.58</v>
      </c>
      <c r="I8" s="62">
        <f>Paramètres!B26</f>
        <v>780</v>
      </c>
      <c r="J8" s="178"/>
      <c r="K8" s="178"/>
      <c r="L8" s="178"/>
      <c r="M8" s="178"/>
      <c r="N8" s="178"/>
    </row>
    <row r="9" spans="1:14" s="179" customFormat="1" ht="12.75">
      <c r="A9" s="184" t="s">
        <v>89</v>
      </c>
      <c r="B9" s="185"/>
      <c r="C9" s="186">
        <f>Paramètres!B12</f>
        <v>0</v>
      </c>
      <c r="D9" s="187">
        <v>0.43</v>
      </c>
      <c r="E9" s="188">
        <f t="shared" si="0"/>
        <v>0</v>
      </c>
      <c r="F9" s="178"/>
      <c r="G9" s="60" t="s">
        <v>94</v>
      </c>
      <c r="H9" s="61">
        <f>Paramètres!B29</f>
        <v>0.58</v>
      </c>
      <c r="I9" s="62">
        <v>0</v>
      </c>
      <c r="J9" s="178"/>
      <c r="K9" s="178"/>
      <c r="L9" s="178"/>
      <c r="M9" s="178"/>
      <c r="N9" s="178"/>
    </row>
    <row r="10" spans="1:14" s="179" customFormat="1" ht="13.5" thickBot="1">
      <c r="A10" s="184" t="s">
        <v>90</v>
      </c>
      <c r="B10" s="185"/>
      <c r="C10" s="186">
        <f>Paramètres!B13</f>
        <v>0</v>
      </c>
      <c r="D10" s="187">
        <v>1.22</v>
      </c>
      <c r="E10" s="188">
        <f t="shared" si="0"/>
        <v>0</v>
      </c>
      <c r="F10" s="178"/>
      <c r="G10" s="189" t="s">
        <v>95</v>
      </c>
      <c r="H10" s="190">
        <f>E15/C15</f>
        <v>0.49015810276679844</v>
      </c>
      <c r="I10" s="191">
        <f>C15</f>
        <v>607.2</v>
      </c>
      <c r="J10" s="178"/>
      <c r="K10" s="178"/>
      <c r="L10" s="178"/>
      <c r="M10" s="178"/>
      <c r="N10" s="178"/>
    </row>
    <row r="11" spans="1:14" s="179" customFormat="1" ht="13.5" thickTop="1">
      <c r="A11" s="184" t="s">
        <v>91</v>
      </c>
      <c r="B11" s="185"/>
      <c r="C11" s="186">
        <f>Paramètres!B14</f>
        <v>0</v>
      </c>
      <c r="D11" s="187">
        <v>1.22</v>
      </c>
      <c r="E11" s="188">
        <f t="shared" si="0"/>
        <v>0</v>
      </c>
      <c r="F11" s="178"/>
      <c r="G11" s="180"/>
      <c r="H11" s="180"/>
      <c r="I11" s="180"/>
      <c r="J11" s="178"/>
      <c r="K11" s="178"/>
      <c r="L11" s="178"/>
      <c r="M11" s="178"/>
      <c r="N11" s="178"/>
    </row>
    <row r="12" spans="1:14" s="179" customFormat="1" ht="12.75">
      <c r="A12" s="184" t="s">
        <v>92</v>
      </c>
      <c r="B12" s="185"/>
      <c r="C12" s="186">
        <f>Paramètres!B15</f>
        <v>0</v>
      </c>
      <c r="D12" s="187">
        <v>1.22</v>
      </c>
      <c r="E12" s="188">
        <f t="shared" si="0"/>
        <v>0</v>
      </c>
      <c r="F12" s="178"/>
      <c r="G12" s="178"/>
      <c r="H12" s="178"/>
      <c r="I12" s="178"/>
      <c r="J12" s="178"/>
      <c r="K12" s="178"/>
      <c r="L12" s="178"/>
      <c r="M12" s="178"/>
      <c r="N12" s="178"/>
    </row>
    <row r="13" spans="1:14" s="179" customFormat="1" ht="12.75">
      <c r="A13" s="184" t="s">
        <v>173</v>
      </c>
      <c r="B13" s="185">
        <f>Paramètres!B16</f>
        <v>110</v>
      </c>
      <c r="C13" s="186">
        <f>0.72*B13</f>
        <v>79.2</v>
      </c>
      <c r="D13" s="187">
        <v>1.12</v>
      </c>
      <c r="E13" s="188">
        <f t="shared" si="0"/>
        <v>88.70400000000001</v>
      </c>
      <c r="F13" s="178"/>
      <c r="G13" s="178"/>
      <c r="H13" s="178"/>
      <c r="I13" s="178"/>
      <c r="J13" s="178"/>
      <c r="K13" s="178"/>
      <c r="L13" s="178"/>
      <c r="M13" s="178"/>
      <c r="N13" s="178"/>
    </row>
    <row r="14" spans="1:14" s="179" customFormat="1" ht="12.75">
      <c r="A14" s="184"/>
      <c r="B14" s="185"/>
      <c r="C14" s="186"/>
      <c r="D14" s="186"/>
      <c r="E14" s="188">
        <f t="shared" si="0"/>
        <v>0</v>
      </c>
      <c r="F14" s="178"/>
      <c r="G14" s="178"/>
      <c r="H14" s="178"/>
      <c r="I14" s="178"/>
      <c r="J14" s="178"/>
      <c r="K14" s="178"/>
      <c r="L14" s="178"/>
      <c r="M14" s="178"/>
      <c r="N14" s="178"/>
    </row>
    <row r="15" spans="1:14" s="179" customFormat="1" ht="13.5" thickBot="1">
      <c r="A15" s="192" t="s">
        <v>93</v>
      </c>
      <c r="B15" s="193"/>
      <c r="C15" s="194">
        <f>SUM(C7:C14)</f>
        <v>607.2</v>
      </c>
      <c r="D15" s="194"/>
      <c r="E15" s="195">
        <f>SUM(E7:E13)</f>
        <v>297.624</v>
      </c>
      <c r="F15" s="178"/>
      <c r="G15" s="178"/>
      <c r="H15" s="178"/>
      <c r="I15" s="178"/>
      <c r="J15" s="178"/>
      <c r="K15" s="178"/>
      <c r="L15" s="178"/>
      <c r="M15" s="178"/>
      <c r="N15" s="178"/>
    </row>
    <row r="16" spans="1:14" ht="16.5" thickBot="1">
      <c r="A16" s="56"/>
      <c r="B16" s="56"/>
      <c r="C16" s="56"/>
      <c r="D16" s="253" t="s">
        <v>96</v>
      </c>
      <c r="E16" s="254">
        <f>C15</f>
        <v>607.2</v>
      </c>
      <c r="F16" s="53"/>
      <c r="G16" s="53"/>
      <c r="H16" s="53"/>
      <c r="I16" s="53"/>
      <c r="J16" s="53"/>
      <c r="K16" s="53"/>
      <c r="L16" s="53"/>
      <c r="M16" s="53"/>
      <c r="N16" s="53"/>
    </row>
    <row r="17" spans="1:14" s="197" customFormat="1" ht="16.5" thickBot="1">
      <c r="A17" s="196"/>
      <c r="B17" s="20"/>
      <c r="C17" s="20"/>
      <c r="D17" s="198" t="s">
        <v>86</v>
      </c>
      <c r="E17" s="254">
        <f>E15/C15</f>
        <v>0.49015810276679844</v>
      </c>
      <c r="F17" s="20"/>
      <c r="G17" s="20"/>
      <c r="H17" s="20"/>
      <c r="I17" s="20"/>
      <c r="J17" s="20"/>
      <c r="K17" s="20"/>
      <c r="L17" s="20"/>
      <c r="M17" s="20"/>
      <c r="N17" s="20"/>
    </row>
    <row r="18" spans="1:14" ht="12.75">
      <c r="A18" s="53"/>
      <c r="B18" s="53"/>
      <c r="C18" s="53"/>
      <c r="D18" s="53"/>
      <c r="E18" s="53"/>
      <c r="F18" s="53"/>
      <c r="G18" s="53"/>
      <c r="H18" s="53"/>
      <c r="I18" s="53"/>
      <c r="J18" s="53"/>
      <c r="K18" s="53"/>
      <c r="L18" s="53"/>
      <c r="M18" s="53"/>
      <c r="N18" s="53"/>
    </row>
    <row r="19" spans="1:14" ht="12.75">
      <c r="A19" s="53"/>
      <c r="B19" s="53"/>
      <c r="C19" s="53"/>
      <c r="D19" s="53"/>
      <c r="E19" s="53"/>
      <c r="F19" s="53"/>
      <c r="G19" s="53"/>
      <c r="H19" s="53"/>
      <c r="I19" s="53"/>
      <c r="J19" s="53"/>
      <c r="K19" s="53"/>
      <c r="L19" s="53"/>
      <c r="M19" s="53"/>
      <c r="N19" s="53"/>
    </row>
    <row r="20" spans="1:14" ht="12.75">
      <c r="A20" s="53"/>
      <c r="B20" s="53"/>
      <c r="C20" s="53"/>
      <c r="D20" s="53"/>
      <c r="E20" s="53"/>
      <c r="F20" s="53"/>
      <c r="G20" s="53"/>
      <c r="H20" s="53"/>
      <c r="I20" s="53"/>
      <c r="J20" s="53"/>
      <c r="K20" s="53"/>
      <c r="L20" s="53"/>
      <c r="M20" s="53"/>
      <c r="N20" s="53"/>
    </row>
    <row r="21" spans="1:14" ht="12.75">
      <c r="A21" s="53"/>
      <c r="B21" s="53"/>
      <c r="C21" s="53"/>
      <c r="D21" s="53"/>
      <c r="E21" s="53"/>
      <c r="F21" s="53"/>
      <c r="G21" s="53"/>
      <c r="H21" s="53"/>
      <c r="I21" s="53"/>
      <c r="J21" s="53"/>
      <c r="K21" s="53"/>
      <c r="L21" s="53"/>
      <c r="M21" s="53"/>
      <c r="N21" s="53"/>
    </row>
    <row r="22" spans="1:14" ht="12.75">
      <c r="A22" s="53"/>
      <c r="B22" s="53"/>
      <c r="C22" s="53"/>
      <c r="D22" s="53"/>
      <c r="E22" s="53"/>
      <c r="F22" s="53"/>
      <c r="G22" s="53"/>
      <c r="H22" s="53"/>
      <c r="I22" s="53"/>
      <c r="J22" s="53"/>
      <c r="K22" s="53"/>
      <c r="L22" s="53"/>
      <c r="M22" s="53"/>
      <c r="N22" s="53"/>
    </row>
    <row r="23" spans="1:14" ht="12.75">
      <c r="A23" s="53"/>
      <c r="B23" s="53"/>
      <c r="C23" s="53"/>
      <c r="D23" s="53"/>
      <c r="E23" s="53"/>
      <c r="F23" s="53"/>
      <c r="G23" s="53"/>
      <c r="H23" s="53"/>
      <c r="I23" s="53"/>
      <c r="J23" s="53"/>
      <c r="K23" s="53"/>
      <c r="L23" s="53"/>
      <c r="M23" s="53"/>
      <c r="N23" s="53"/>
    </row>
    <row r="24" spans="1:14" ht="12.75">
      <c r="A24" s="53"/>
      <c r="B24" s="53"/>
      <c r="C24" s="53"/>
      <c r="D24" s="53"/>
      <c r="E24" s="53"/>
      <c r="F24" s="53"/>
      <c r="G24" s="53"/>
      <c r="H24" s="53"/>
      <c r="I24" s="53"/>
      <c r="J24" s="53"/>
      <c r="K24" s="53"/>
      <c r="L24" s="53"/>
      <c r="M24" s="53"/>
      <c r="N24" s="53"/>
    </row>
    <row r="25" spans="1:14" ht="12.75">
      <c r="A25" s="53"/>
      <c r="B25" s="53"/>
      <c r="C25" s="53"/>
      <c r="D25" s="53"/>
      <c r="E25" s="53"/>
      <c r="F25" s="53"/>
      <c r="G25" s="53"/>
      <c r="H25" s="53"/>
      <c r="I25" s="53"/>
      <c r="J25" s="53"/>
      <c r="K25" s="53"/>
      <c r="L25" s="53"/>
      <c r="M25" s="53"/>
      <c r="N25" s="53"/>
    </row>
    <row r="26" spans="1:14" ht="12.75">
      <c r="A26" s="53"/>
      <c r="B26" s="53"/>
      <c r="C26" s="53"/>
      <c r="D26" s="53"/>
      <c r="E26" s="53"/>
      <c r="F26" s="53"/>
      <c r="G26" s="53"/>
      <c r="H26" s="53"/>
      <c r="I26" s="53"/>
      <c r="J26" s="53"/>
      <c r="K26" s="53"/>
      <c r="L26" s="53"/>
      <c r="M26" s="53"/>
      <c r="N26" s="53"/>
    </row>
    <row r="27" spans="1:14" ht="12.75">
      <c r="A27" s="53"/>
      <c r="B27" s="53"/>
      <c r="C27" s="53"/>
      <c r="D27" s="53"/>
      <c r="E27" s="53"/>
      <c r="F27" s="53"/>
      <c r="G27" s="53"/>
      <c r="H27" s="53"/>
      <c r="I27" s="53"/>
      <c r="J27" s="53"/>
      <c r="K27" s="53"/>
      <c r="L27" s="53"/>
      <c r="M27" s="53"/>
      <c r="N27" s="53"/>
    </row>
    <row r="28" spans="1:14" ht="12.75">
      <c r="A28" s="53"/>
      <c r="B28" s="53"/>
      <c r="C28" s="53"/>
      <c r="D28" s="53"/>
      <c r="E28" s="53"/>
      <c r="F28" s="53"/>
      <c r="G28" s="53"/>
      <c r="H28" s="53"/>
      <c r="I28" s="53"/>
      <c r="J28" s="53"/>
      <c r="K28" s="53"/>
      <c r="L28" s="53"/>
      <c r="M28" s="53"/>
      <c r="N28" s="53"/>
    </row>
    <row r="29" spans="1:14" ht="12.75">
      <c r="A29" s="53"/>
      <c r="B29" s="53"/>
      <c r="C29" s="53"/>
      <c r="D29" s="53"/>
      <c r="E29" s="53"/>
      <c r="F29" s="53"/>
      <c r="G29" s="53"/>
      <c r="H29" s="53"/>
      <c r="I29" s="53"/>
      <c r="J29" s="53"/>
      <c r="K29" s="53"/>
      <c r="L29" s="53"/>
      <c r="M29" s="53"/>
      <c r="N29" s="53"/>
    </row>
    <row r="30" spans="1:14" ht="12.75">
      <c r="A30" s="53"/>
      <c r="B30" s="53"/>
      <c r="C30" s="53"/>
      <c r="D30" s="53"/>
      <c r="E30" s="53"/>
      <c r="F30" s="53"/>
      <c r="G30" s="53"/>
      <c r="H30" s="53"/>
      <c r="I30" s="53"/>
      <c r="J30" s="53"/>
      <c r="K30" s="53"/>
      <c r="L30" s="53"/>
      <c r="M30" s="53"/>
      <c r="N30" s="53"/>
    </row>
    <row r="31" spans="1:14" ht="12.75">
      <c r="A31" s="53"/>
      <c r="B31" s="53"/>
      <c r="C31" s="53"/>
      <c r="D31" s="53"/>
      <c r="E31" s="53"/>
      <c r="F31" s="53"/>
      <c r="G31" s="53"/>
      <c r="H31" s="53"/>
      <c r="I31" s="53"/>
      <c r="J31" s="53"/>
      <c r="K31" s="53"/>
      <c r="L31" s="53"/>
      <c r="M31" s="53"/>
      <c r="N31" s="53"/>
    </row>
    <row r="32" spans="1:14" ht="12.75">
      <c r="A32" s="53"/>
      <c r="B32" s="53"/>
      <c r="C32" s="53"/>
      <c r="D32" s="53"/>
      <c r="E32" s="53"/>
      <c r="F32" s="53"/>
      <c r="G32" s="53"/>
      <c r="H32" s="53"/>
      <c r="I32" s="53"/>
      <c r="J32" s="53"/>
      <c r="K32" s="53"/>
      <c r="L32" s="53"/>
      <c r="M32" s="53"/>
      <c r="N32" s="53"/>
    </row>
    <row r="33" spans="1:14" ht="12.75">
      <c r="A33" s="53"/>
      <c r="B33" s="53"/>
      <c r="C33" s="53"/>
      <c r="D33" s="53"/>
      <c r="E33" s="53"/>
      <c r="F33" s="53"/>
      <c r="G33" s="53"/>
      <c r="H33" s="53"/>
      <c r="I33" s="53"/>
      <c r="J33" s="53"/>
      <c r="K33" s="53"/>
      <c r="L33" s="53"/>
      <c r="M33" s="53"/>
      <c r="N33" s="53"/>
    </row>
    <row r="34" spans="1:14" ht="12.75">
      <c r="A34" s="53"/>
      <c r="B34" s="53"/>
      <c r="C34" s="53"/>
      <c r="D34" s="53"/>
      <c r="E34" s="53"/>
      <c r="F34" s="53"/>
      <c r="G34" s="53"/>
      <c r="H34" s="53"/>
      <c r="I34" s="53"/>
      <c r="J34" s="53"/>
      <c r="K34" s="53"/>
      <c r="L34" s="53"/>
      <c r="M34" s="53"/>
      <c r="N34" s="53"/>
    </row>
    <row r="35" spans="1:14" ht="12.75">
      <c r="A35" s="53"/>
      <c r="B35" s="53"/>
      <c r="C35" s="53"/>
      <c r="D35" s="53"/>
      <c r="E35" s="53"/>
      <c r="F35" s="53"/>
      <c r="G35" s="53"/>
      <c r="H35" s="53"/>
      <c r="I35" s="53"/>
      <c r="J35" s="53"/>
      <c r="K35" s="53"/>
      <c r="L35" s="53"/>
      <c r="M35" s="53"/>
      <c r="N35" s="53"/>
    </row>
    <row r="36" spans="1:14" ht="12.75">
      <c r="A36" s="53"/>
      <c r="B36" s="53"/>
      <c r="C36" s="53"/>
      <c r="D36" s="53"/>
      <c r="E36" s="53"/>
      <c r="F36" s="53"/>
      <c r="G36" s="53"/>
      <c r="H36" s="53"/>
      <c r="I36" s="53"/>
      <c r="J36" s="53"/>
      <c r="K36" s="53"/>
      <c r="L36" s="53"/>
      <c r="M36" s="53"/>
      <c r="N36" s="53"/>
    </row>
    <row r="37" spans="1:14" ht="12.75">
      <c r="A37" s="53"/>
      <c r="B37" s="53"/>
      <c r="C37" s="53"/>
      <c r="D37" s="53"/>
      <c r="E37" s="53"/>
      <c r="F37" s="53"/>
      <c r="G37" s="53"/>
      <c r="H37" s="53"/>
      <c r="I37" s="53"/>
      <c r="J37" s="53"/>
      <c r="K37" s="53"/>
      <c r="L37" s="53"/>
      <c r="M37" s="53"/>
      <c r="N37" s="53"/>
    </row>
    <row r="38" spans="1:14" ht="12.75">
      <c r="A38" s="53"/>
      <c r="B38" s="53"/>
      <c r="C38" s="53"/>
      <c r="D38" s="53"/>
      <c r="E38" s="53"/>
      <c r="F38" s="53"/>
      <c r="G38" s="53"/>
      <c r="H38" s="53"/>
      <c r="I38" s="53"/>
      <c r="J38" s="53"/>
      <c r="K38" s="53"/>
      <c r="L38" s="53"/>
      <c r="M38" s="53"/>
      <c r="N38" s="53"/>
    </row>
    <row r="39" spans="1:14" ht="12.75">
      <c r="A39" s="53"/>
      <c r="B39" s="53"/>
      <c r="C39" s="53"/>
      <c r="D39" s="53"/>
      <c r="E39" s="53"/>
      <c r="F39" s="53"/>
      <c r="G39" s="53"/>
      <c r="H39" s="53"/>
      <c r="I39" s="53"/>
      <c r="J39" s="53"/>
      <c r="K39" s="53"/>
      <c r="L39" s="53"/>
      <c r="M39" s="53"/>
      <c r="N39" s="53"/>
    </row>
    <row r="40" spans="1:14" ht="12.75">
      <c r="A40" s="53"/>
      <c r="B40" s="53"/>
      <c r="C40" s="53"/>
      <c r="D40" s="53"/>
      <c r="E40" s="53"/>
      <c r="F40" s="53"/>
      <c r="G40" s="53"/>
      <c r="H40" s="53"/>
      <c r="I40" s="53"/>
      <c r="J40" s="53"/>
      <c r="K40" s="53"/>
      <c r="L40" s="53"/>
      <c r="M40" s="53"/>
      <c r="N40" s="53"/>
    </row>
    <row r="41" spans="1:14" ht="12.75">
      <c r="A41" s="53"/>
      <c r="B41" s="53"/>
      <c r="C41" s="53"/>
      <c r="D41" s="53"/>
      <c r="E41" s="53"/>
      <c r="F41" s="53"/>
      <c r="G41" s="53"/>
      <c r="H41" s="53"/>
      <c r="I41" s="53"/>
      <c r="J41" s="53"/>
      <c r="K41" s="53"/>
      <c r="L41" s="53"/>
      <c r="M41" s="53"/>
      <c r="N41" s="53"/>
    </row>
    <row r="42" spans="1:14" ht="12.75">
      <c r="A42" s="53"/>
      <c r="B42" s="53"/>
      <c r="C42" s="53"/>
      <c r="D42" s="53"/>
      <c r="E42" s="53"/>
      <c r="F42" s="53"/>
      <c r="G42" s="53"/>
      <c r="H42" s="53"/>
      <c r="I42" s="53"/>
      <c r="J42" s="53"/>
      <c r="K42" s="53"/>
      <c r="L42" s="53"/>
      <c r="M42" s="53"/>
      <c r="N42" s="53"/>
    </row>
    <row r="43" spans="1:14" ht="15.75">
      <c r="A43" s="64" t="s">
        <v>103</v>
      </c>
      <c r="B43" s="64"/>
      <c r="C43" s="64"/>
      <c r="D43" s="64"/>
      <c r="E43" s="65" t="s">
        <v>102</v>
      </c>
      <c r="F43" s="66"/>
      <c r="G43" s="66"/>
      <c r="H43" s="53"/>
      <c r="I43" s="53"/>
      <c r="J43" s="53"/>
      <c r="K43" s="53"/>
      <c r="L43" s="53"/>
      <c r="M43" s="53"/>
      <c r="N43" s="53"/>
    </row>
    <row r="44" spans="1:14" ht="12.75">
      <c r="A44" s="53"/>
      <c r="B44" s="53"/>
      <c r="C44" s="53"/>
      <c r="D44" s="53"/>
      <c r="E44" s="53"/>
      <c r="F44" s="53"/>
      <c r="G44" s="53"/>
      <c r="H44" s="53"/>
      <c r="I44" s="53"/>
      <c r="J44" s="53"/>
      <c r="K44" s="53"/>
      <c r="L44" s="53"/>
      <c r="M44" s="53"/>
      <c r="N44" s="53"/>
    </row>
    <row r="45" spans="1:14" ht="12.75">
      <c r="A45" s="53"/>
      <c r="B45" s="53"/>
      <c r="C45" s="53"/>
      <c r="D45" s="53"/>
      <c r="E45" s="53"/>
      <c r="F45" s="53"/>
      <c r="G45" s="53"/>
      <c r="H45" s="53"/>
      <c r="I45" s="53"/>
      <c r="J45" s="53"/>
      <c r="K45" s="53"/>
      <c r="L45" s="53"/>
      <c r="M45" s="53"/>
      <c r="N45" s="53"/>
    </row>
    <row r="46" spans="1:14" ht="12.75">
      <c r="A46" s="53"/>
      <c r="B46" s="53"/>
      <c r="C46" s="53"/>
      <c r="D46" s="53"/>
      <c r="E46" s="53"/>
      <c r="F46" s="53"/>
      <c r="G46" s="53"/>
      <c r="H46" s="53"/>
      <c r="I46" s="53"/>
      <c r="J46" s="53"/>
      <c r="K46" s="53"/>
      <c r="L46" s="53"/>
      <c r="M46" s="53"/>
      <c r="N46" s="53"/>
    </row>
    <row r="47" spans="1:14" ht="12.75">
      <c r="A47" s="53"/>
      <c r="B47" s="53"/>
      <c r="C47" s="53"/>
      <c r="D47" s="53"/>
      <c r="E47" s="53"/>
      <c r="F47" s="53"/>
      <c r="G47" s="53"/>
      <c r="H47" s="53"/>
      <c r="I47" s="53"/>
      <c r="J47" s="53"/>
      <c r="K47" s="53"/>
      <c r="L47" s="53"/>
      <c r="M47" s="53"/>
      <c r="N47" s="53"/>
    </row>
    <row r="48" spans="1:14" ht="12.75">
      <c r="A48" s="53"/>
      <c r="B48" s="53"/>
      <c r="C48" s="53"/>
      <c r="D48" s="53"/>
      <c r="E48" s="53"/>
      <c r="F48" s="53"/>
      <c r="G48" s="53"/>
      <c r="H48" s="53"/>
      <c r="I48" s="53"/>
      <c r="J48" s="53"/>
      <c r="K48" s="53"/>
      <c r="L48" s="53"/>
      <c r="M48" s="53"/>
      <c r="N48" s="53"/>
    </row>
    <row r="49" spans="1:14" ht="12.75">
      <c r="A49" s="53"/>
      <c r="B49" s="53"/>
      <c r="C49" s="53"/>
      <c r="D49" s="53"/>
      <c r="E49" s="53"/>
      <c r="F49" s="53"/>
      <c r="G49" s="53"/>
      <c r="H49" s="53"/>
      <c r="I49" s="53"/>
      <c r="J49" s="53"/>
      <c r="K49" s="53"/>
      <c r="L49" s="53"/>
      <c r="M49" s="53"/>
      <c r="N49" s="53"/>
    </row>
    <row r="50" spans="1:14" ht="12.75">
      <c r="A50" s="53"/>
      <c r="B50" s="53"/>
      <c r="C50" s="53"/>
      <c r="D50" s="53"/>
      <c r="E50" s="53"/>
      <c r="F50" s="53"/>
      <c r="G50" s="53"/>
      <c r="H50" s="53"/>
      <c r="I50" s="53"/>
      <c r="J50" s="53"/>
      <c r="K50" s="53"/>
      <c r="L50" s="53"/>
      <c r="M50" s="53"/>
      <c r="N50" s="53"/>
    </row>
    <row r="51" spans="1:14" ht="12.75">
      <c r="A51" s="53"/>
      <c r="B51" s="53"/>
      <c r="C51" s="53"/>
      <c r="D51" s="53"/>
      <c r="E51" s="53"/>
      <c r="F51" s="53"/>
      <c r="G51" s="53"/>
      <c r="H51" s="53"/>
      <c r="I51" s="53"/>
      <c r="J51" s="53"/>
      <c r="K51" s="53"/>
      <c r="L51" s="53"/>
      <c r="M51" s="53"/>
      <c r="N51" s="53"/>
    </row>
    <row r="52" spans="1:14" ht="12.75">
      <c r="A52" s="53"/>
      <c r="B52" s="53"/>
      <c r="C52" s="53"/>
      <c r="D52" s="53"/>
      <c r="E52" s="53"/>
      <c r="F52" s="53"/>
      <c r="G52" s="53"/>
      <c r="H52" s="53"/>
      <c r="I52" s="53"/>
      <c r="J52" s="53"/>
      <c r="K52" s="53"/>
      <c r="L52" s="53"/>
      <c r="M52" s="53"/>
      <c r="N52" s="53"/>
    </row>
    <row r="53" spans="1:14" ht="12.75">
      <c r="A53" s="53"/>
      <c r="B53" s="53"/>
      <c r="C53" s="53"/>
      <c r="D53" s="53"/>
      <c r="E53" s="53"/>
      <c r="F53" s="53"/>
      <c r="G53" s="53"/>
      <c r="H53" s="53"/>
      <c r="I53" s="53"/>
      <c r="J53" s="53"/>
      <c r="K53" s="53"/>
      <c r="L53" s="53"/>
      <c r="M53" s="53"/>
      <c r="N53" s="53"/>
    </row>
  </sheetData>
  <mergeCells count="4">
    <mergeCell ref="A1:B1"/>
    <mergeCell ref="A2:C2"/>
    <mergeCell ref="A3:C3"/>
    <mergeCell ref="A4:C4"/>
  </mergeCells>
  <conditionalFormatting sqref="E16">
    <cfRule type="cellIs" priority="1" dxfId="0" operator="greaterThan" stopIfTrue="1">
      <formula>780</formula>
    </cfRule>
    <cfRule type="cellIs" priority="2" dxfId="1" operator="lessThan" stopIfTrue="1">
      <formula>780</formula>
    </cfRule>
  </conditionalFormatting>
  <conditionalFormatting sqref="E17">
    <cfRule type="cellIs" priority="3" dxfId="0" operator="notBetween" stopIfTrue="1">
      <formula>0.34</formula>
      <formula>0.58</formula>
    </cfRule>
    <cfRule type="cellIs" priority="4" dxfId="1" operator="between" stopIfTrue="1">
      <formula>0.4</formula>
      <formula>0.5</formula>
    </cfRule>
    <cfRule type="cellIs" priority="5" dxfId="2" operator="notBetween" stopIfTrue="1">
      <formula>0.4</formula>
      <formula>0.5</formula>
    </cfRule>
  </conditionalFormatting>
  <hyperlinks>
    <hyperlink ref="E43" r:id="rId1" display="mailto:fr.paille@txcom.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xl/worksheets/sheet6.xml><?xml version="1.0" encoding="utf-8"?>
<worksheet xmlns="http://schemas.openxmlformats.org/spreadsheetml/2006/main" xmlns:r="http://schemas.openxmlformats.org/officeDocument/2006/relationships">
  <dimension ref="A1:AA81"/>
  <sheetViews>
    <sheetView workbookViewId="0" topLeftCell="A1">
      <selection activeCell="L1" sqref="L1"/>
    </sheetView>
  </sheetViews>
  <sheetFormatPr defaultColWidth="11.421875" defaultRowHeight="12.75"/>
  <cols>
    <col min="1" max="1" width="4.28125" style="69" customWidth="1"/>
    <col min="2" max="2" width="8.00390625" style="69" customWidth="1"/>
    <col min="3" max="14" width="4.28125" style="69" customWidth="1"/>
    <col min="15" max="15" width="4.00390625" style="69" customWidth="1"/>
    <col min="16" max="16" width="5.8515625" style="69" customWidth="1"/>
    <col min="17" max="28" width="6.8515625" style="69" customWidth="1"/>
    <col min="29" max="30" width="4.57421875" style="69" customWidth="1"/>
    <col min="31" max="16384" width="11.421875" style="69" customWidth="1"/>
  </cols>
  <sheetData>
    <row r="1" spans="1:27" ht="20.25" customHeight="1">
      <c r="A1" s="316" t="s">
        <v>104</v>
      </c>
      <c r="B1" s="317"/>
      <c r="C1" s="317"/>
      <c r="D1" s="317"/>
      <c r="E1" s="317"/>
      <c r="F1" s="317"/>
      <c r="G1" s="317"/>
      <c r="H1" s="317"/>
      <c r="I1" s="317"/>
      <c r="J1" s="317"/>
      <c r="K1" s="317"/>
      <c r="L1" s="67">
        <f>60/Paramètres!B5</f>
        <v>0.6</v>
      </c>
      <c r="M1" s="68"/>
      <c r="N1" s="68"/>
      <c r="O1" s="68"/>
      <c r="P1" s="68"/>
      <c r="Q1" s="68"/>
      <c r="R1" s="68"/>
      <c r="S1" s="68"/>
      <c r="T1" s="68"/>
      <c r="U1" s="68"/>
      <c r="V1" s="68"/>
      <c r="W1" s="68"/>
      <c r="X1" s="68"/>
      <c r="Y1" s="68"/>
      <c r="Z1" s="68"/>
      <c r="AA1" s="68"/>
    </row>
    <row r="2" spans="1:27" ht="17.25" thickBot="1">
      <c r="A2" s="70" t="s">
        <v>62</v>
      </c>
      <c r="B2" s="71" t="s">
        <v>15</v>
      </c>
      <c r="C2" s="72">
        <v>8</v>
      </c>
      <c r="D2" s="72">
        <v>10</v>
      </c>
      <c r="E2" s="72">
        <v>12</v>
      </c>
      <c r="F2" s="72">
        <v>14</v>
      </c>
      <c r="G2" s="72">
        <v>16</v>
      </c>
      <c r="H2" s="72">
        <v>18</v>
      </c>
      <c r="I2" s="72">
        <v>20</v>
      </c>
      <c r="J2" s="72">
        <v>22</v>
      </c>
      <c r="K2" s="72">
        <v>24</v>
      </c>
      <c r="L2" s="72">
        <v>26</v>
      </c>
      <c r="M2" s="72">
        <v>28</v>
      </c>
      <c r="N2" s="72">
        <v>30</v>
      </c>
      <c r="O2" s="68"/>
      <c r="P2" s="68"/>
      <c r="Q2" s="68"/>
      <c r="R2" s="68"/>
      <c r="S2" s="68"/>
      <c r="T2" s="68"/>
      <c r="U2" s="68"/>
      <c r="V2" s="68"/>
      <c r="W2" s="68"/>
      <c r="X2" s="68"/>
      <c r="Y2" s="68"/>
      <c r="Z2" s="68"/>
      <c r="AA2" s="68"/>
    </row>
    <row r="3" spans="1:27" ht="12.75">
      <c r="A3" s="73" t="s">
        <v>56</v>
      </c>
      <c r="B3" s="74" t="s">
        <v>63</v>
      </c>
      <c r="C3" s="75">
        <f>C2*$L$1*0.9</f>
        <v>4.32</v>
      </c>
      <c r="D3" s="75">
        <f aca="true" t="shared" si="0" ref="D3:N3">D2*$L$1*0.9</f>
        <v>5.4</v>
      </c>
      <c r="E3" s="75">
        <f t="shared" si="0"/>
        <v>6.4799999999999995</v>
      </c>
      <c r="F3" s="75">
        <f t="shared" si="0"/>
        <v>7.5600000000000005</v>
      </c>
      <c r="G3" s="75">
        <f t="shared" si="0"/>
        <v>8.64</v>
      </c>
      <c r="H3" s="75">
        <f t="shared" si="0"/>
        <v>9.719999999999999</v>
      </c>
      <c r="I3" s="75">
        <f t="shared" si="0"/>
        <v>10.8</v>
      </c>
      <c r="J3" s="75">
        <f t="shared" si="0"/>
        <v>11.879999999999999</v>
      </c>
      <c r="K3" s="75">
        <f t="shared" si="0"/>
        <v>12.959999999999999</v>
      </c>
      <c r="L3" s="75">
        <f t="shared" si="0"/>
        <v>14.04</v>
      </c>
      <c r="M3" s="75">
        <f t="shared" si="0"/>
        <v>15.120000000000001</v>
      </c>
      <c r="N3" s="76">
        <f t="shared" si="0"/>
        <v>16.2</v>
      </c>
      <c r="O3" s="68"/>
      <c r="P3" s="68"/>
      <c r="Q3" s="68"/>
      <c r="R3" s="68"/>
      <c r="S3" s="68"/>
      <c r="T3" s="68"/>
      <c r="U3" s="68"/>
      <c r="V3" s="68"/>
      <c r="W3" s="68"/>
      <c r="X3" s="68"/>
      <c r="Y3" s="68"/>
      <c r="Z3" s="68"/>
      <c r="AA3" s="68"/>
    </row>
    <row r="4" spans="1:27" ht="13.5" thickBot="1">
      <c r="A4" s="77" t="s">
        <v>57</v>
      </c>
      <c r="B4" s="78" t="s">
        <v>64</v>
      </c>
      <c r="C4" s="79">
        <f>C2*$L$1*0.3</f>
        <v>1.44</v>
      </c>
      <c r="D4" s="79">
        <f aca="true" t="shared" si="1" ref="D4:N4">D2*$L$1*0.3</f>
        <v>1.7999999999999998</v>
      </c>
      <c r="E4" s="79">
        <f t="shared" si="1"/>
        <v>2.1599999999999997</v>
      </c>
      <c r="F4" s="79">
        <f t="shared" si="1"/>
        <v>2.52</v>
      </c>
      <c r="G4" s="79">
        <f t="shared" si="1"/>
        <v>2.88</v>
      </c>
      <c r="H4" s="79">
        <f t="shared" si="1"/>
        <v>3.2399999999999998</v>
      </c>
      <c r="I4" s="79">
        <f t="shared" si="1"/>
        <v>3.5999999999999996</v>
      </c>
      <c r="J4" s="79">
        <f t="shared" si="1"/>
        <v>3.9599999999999995</v>
      </c>
      <c r="K4" s="79">
        <f t="shared" si="1"/>
        <v>4.319999999999999</v>
      </c>
      <c r="L4" s="79">
        <f t="shared" si="1"/>
        <v>4.68</v>
      </c>
      <c r="M4" s="79">
        <f t="shared" si="1"/>
        <v>5.04</v>
      </c>
      <c r="N4" s="80">
        <f t="shared" si="1"/>
        <v>5.3999999999999995</v>
      </c>
      <c r="O4" s="68"/>
      <c r="P4" s="68"/>
      <c r="Q4" s="68"/>
      <c r="R4" s="68"/>
      <c r="S4" s="68"/>
      <c r="T4" s="68"/>
      <c r="U4" s="68"/>
      <c r="V4" s="68"/>
      <c r="W4" s="68"/>
      <c r="X4" s="68"/>
      <c r="Y4" s="68"/>
      <c r="Z4" s="68"/>
      <c r="AA4" s="68"/>
    </row>
    <row r="5" spans="1:27" ht="12.75">
      <c r="A5" s="81" t="s">
        <v>58</v>
      </c>
      <c r="B5" s="74" t="s">
        <v>65</v>
      </c>
      <c r="C5" s="82">
        <f>C2*$L$1*0.8</f>
        <v>3.84</v>
      </c>
      <c r="D5" s="82">
        <f aca="true" t="shared" si="2" ref="D5:N5">D2*7*$L$1/8</f>
        <v>5.25</v>
      </c>
      <c r="E5" s="82">
        <f t="shared" si="2"/>
        <v>6.3</v>
      </c>
      <c r="F5" s="82">
        <f t="shared" si="2"/>
        <v>7.35</v>
      </c>
      <c r="G5" s="82">
        <f t="shared" si="2"/>
        <v>8.4</v>
      </c>
      <c r="H5" s="82">
        <f t="shared" si="2"/>
        <v>9.45</v>
      </c>
      <c r="I5" s="82">
        <f t="shared" si="2"/>
        <v>10.5</v>
      </c>
      <c r="J5" s="82">
        <f t="shared" si="2"/>
        <v>11.549999999999999</v>
      </c>
      <c r="K5" s="82">
        <f t="shared" si="2"/>
        <v>12.6</v>
      </c>
      <c r="L5" s="82">
        <f t="shared" si="2"/>
        <v>13.65</v>
      </c>
      <c r="M5" s="82">
        <f t="shared" si="2"/>
        <v>14.7</v>
      </c>
      <c r="N5" s="83">
        <f t="shared" si="2"/>
        <v>15.75</v>
      </c>
      <c r="O5" s="68"/>
      <c r="P5" s="68"/>
      <c r="Q5" s="68"/>
      <c r="R5" s="68"/>
      <c r="S5" s="68"/>
      <c r="T5" s="68"/>
      <c r="U5" s="68"/>
      <c r="V5" s="68"/>
      <c r="W5" s="68"/>
      <c r="X5" s="68"/>
      <c r="Y5" s="68"/>
      <c r="Z5" s="68"/>
      <c r="AA5" s="68"/>
    </row>
    <row r="6" spans="1:27" ht="13.5" thickBot="1">
      <c r="A6" s="84" t="s">
        <v>59</v>
      </c>
      <c r="B6" s="78" t="s">
        <v>66</v>
      </c>
      <c r="C6" s="85">
        <f>C2*$L$1*0.5</f>
        <v>2.4</v>
      </c>
      <c r="D6" s="85">
        <f aca="true" t="shared" si="3" ref="D6:N6">D2*$L$1/2</f>
        <v>3</v>
      </c>
      <c r="E6" s="85">
        <f t="shared" si="3"/>
        <v>3.5999999999999996</v>
      </c>
      <c r="F6" s="85">
        <f t="shared" si="3"/>
        <v>4.2</v>
      </c>
      <c r="G6" s="85">
        <f t="shared" si="3"/>
        <v>4.8</v>
      </c>
      <c r="H6" s="85">
        <f t="shared" si="3"/>
        <v>5.3999999999999995</v>
      </c>
      <c r="I6" s="85">
        <f t="shared" si="3"/>
        <v>6</v>
      </c>
      <c r="J6" s="85">
        <f t="shared" si="3"/>
        <v>6.6</v>
      </c>
      <c r="K6" s="85">
        <f t="shared" si="3"/>
        <v>7.199999999999999</v>
      </c>
      <c r="L6" s="85">
        <f t="shared" si="3"/>
        <v>7.8</v>
      </c>
      <c r="M6" s="85">
        <f t="shared" si="3"/>
        <v>8.4</v>
      </c>
      <c r="N6" s="86">
        <f t="shared" si="3"/>
        <v>9</v>
      </c>
      <c r="O6" s="68"/>
      <c r="P6" s="68"/>
      <c r="Q6" s="68"/>
      <c r="R6" s="68"/>
      <c r="S6" s="68"/>
      <c r="T6" s="68"/>
      <c r="U6" s="68"/>
      <c r="V6" s="68"/>
      <c r="W6" s="68"/>
      <c r="X6" s="68"/>
      <c r="Y6" s="68"/>
      <c r="Z6" s="68"/>
      <c r="AA6" s="68"/>
    </row>
    <row r="7" spans="1:27" ht="12.75">
      <c r="A7" s="87" t="s">
        <v>60</v>
      </c>
      <c r="B7" s="74" t="s">
        <v>67</v>
      </c>
      <c r="C7" s="88">
        <f>C2*$L$1*0.7</f>
        <v>3.36</v>
      </c>
      <c r="D7" s="88">
        <f aca="true" t="shared" si="4" ref="D7:N7">D2*$L$1*3/4</f>
        <v>4.5</v>
      </c>
      <c r="E7" s="88">
        <f t="shared" si="4"/>
        <v>5.3999999999999995</v>
      </c>
      <c r="F7" s="88">
        <f t="shared" si="4"/>
        <v>6.300000000000001</v>
      </c>
      <c r="G7" s="88">
        <f t="shared" si="4"/>
        <v>7.199999999999999</v>
      </c>
      <c r="H7" s="88">
        <f t="shared" si="4"/>
        <v>8.1</v>
      </c>
      <c r="I7" s="88">
        <f t="shared" si="4"/>
        <v>9</v>
      </c>
      <c r="J7" s="88">
        <f t="shared" si="4"/>
        <v>9.899999999999999</v>
      </c>
      <c r="K7" s="88">
        <f t="shared" si="4"/>
        <v>10.799999999999999</v>
      </c>
      <c r="L7" s="88">
        <f t="shared" si="4"/>
        <v>11.7</v>
      </c>
      <c r="M7" s="88">
        <f t="shared" si="4"/>
        <v>12.600000000000001</v>
      </c>
      <c r="N7" s="89">
        <f t="shared" si="4"/>
        <v>13.5</v>
      </c>
      <c r="O7" s="68"/>
      <c r="P7" s="68"/>
      <c r="Q7" s="68"/>
      <c r="R7" s="68"/>
      <c r="S7" s="68"/>
      <c r="T7" s="68"/>
      <c r="U7" s="68"/>
      <c r="V7" s="68"/>
      <c r="W7" s="68"/>
      <c r="X7" s="68"/>
      <c r="Y7" s="68"/>
      <c r="Z7" s="68"/>
      <c r="AA7" s="68"/>
    </row>
    <row r="8" spans="1:27" ht="13.5" thickBot="1">
      <c r="A8" s="90" t="s">
        <v>61</v>
      </c>
      <c r="B8" s="78" t="s">
        <v>68</v>
      </c>
      <c r="C8" s="91">
        <f>C2*$L$1*0.6</f>
        <v>2.88</v>
      </c>
      <c r="D8" s="91">
        <f aca="true" t="shared" si="5" ref="D8:N8">D2*$L$1*2/3</f>
        <v>4</v>
      </c>
      <c r="E8" s="91">
        <f t="shared" si="5"/>
        <v>4.8</v>
      </c>
      <c r="F8" s="91">
        <f t="shared" si="5"/>
        <v>5.6000000000000005</v>
      </c>
      <c r="G8" s="91">
        <f t="shared" si="5"/>
        <v>6.3999999999999995</v>
      </c>
      <c r="H8" s="91">
        <f t="shared" si="5"/>
        <v>7.199999999999999</v>
      </c>
      <c r="I8" s="91">
        <f t="shared" si="5"/>
        <v>8</v>
      </c>
      <c r="J8" s="91">
        <f t="shared" si="5"/>
        <v>8.799999999999999</v>
      </c>
      <c r="K8" s="91">
        <f t="shared" si="5"/>
        <v>9.6</v>
      </c>
      <c r="L8" s="91">
        <f t="shared" si="5"/>
        <v>10.4</v>
      </c>
      <c r="M8" s="91">
        <f t="shared" si="5"/>
        <v>11.200000000000001</v>
      </c>
      <c r="N8" s="92">
        <f t="shared" si="5"/>
        <v>12</v>
      </c>
      <c r="O8" s="68"/>
      <c r="P8" s="68"/>
      <c r="Q8" s="68"/>
      <c r="R8" s="68"/>
      <c r="S8" s="68"/>
      <c r="T8" s="68"/>
      <c r="U8" s="68"/>
      <c r="V8" s="68"/>
      <c r="W8" s="68"/>
      <c r="X8" s="68"/>
      <c r="Y8" s="68"/>
      <c r="Z8" s="68"/>
      <c r="AA8" s="68"/>
    </row>
    <row r="9" spans="1:27" ht="12.75">
      <c r="A9" s="93" t="s">
        <v>71</v>
      </c>
      <c r="B9" s="74" t="s">
        <v>72</v>
      </c>
      <c r="C9" s="94">
        <v>0</v>
      </c>
      <c r="D9" s="94">
        <v>0</v>
      </c>
      <c r="E9" s="94">
        <v>0</v>
      </c>
      <c r="F9" s="94">
        <v>0</v>
      </c>
      <c r="G9" s="94">
        <v>0</v>
      </c>
      <c r="H9" s="94">
        <v>0</v>
      </c>
      <c r="I9" s="94">
        <v>0</v>
      </c>
      <c r="J9" s="94">
        <v>0</v>
      </c>
      <c r="K9" s="94">
        <v>0</v>
      </c>
      <c r="L9" s="94">
        <v>0</v>
      </c>
      <c r="M9" s="94">
        <v>0</v>
      </c>
      <c r="N9" s="95">
        <v>0</v>
      </c>
      <c r="O9" s="68"/>
      <c r="P9" s="68"/>
      <c r="Q9" s="68"/>
      <c r="R9" s="68"/>
      <c r="S9" s="68"/>
      <c r="T9" s="68"/>
      <c r="U9" s="68"/>
      <c r="V9" s="68"/>
      <c r="W9" s="68"/>
      <c r="X9" s="68"/>
      <c r="Y9" s="68"/>
      <c r="Z9" s="68"/>
      <c r="AA9" s="68"/>
    </row>
    <row r="10" spans="1:27" ht="13.5" thickBot="1">
      <c r="A10" s="96" t="s">
        <v>70</v>
      </c>
      <c r="B10" s="78" t="s">
        <v>73</v>
      </c>
      <c r="C10" s="97">
        <f>C2*$L$1</f>
        <v>4.8</v>
      </c>
      <c r="D10" s="97">
        <f aca="true" t="shared" si="6" ref="D10:N10">D2*$L$1</f>
        <v>6</v>
      </c>
      <c r="E10" s="97">
        <f t="shared" si="6"/>
        <v>7.199999999999999</v>
      </c>
      <c r="F10" s="97">
        <f t="shared" si="6"/>
        <v>8.4</v>
      </c>
      <c r="G10" s="97">
        <f t="shared" si="6"/>
        <v>9.6</v>
      </c>
      <c r="H10" s="97">
        <f t="shared" si="6"/>
        <v>10.799999999999999</v>
      </c>
      <c r="I10" s="97">
        <f t="shared" si="6"/>
        <v>12</v>
      </c>
      <c r="J10" s="97">
        <f t="shared" si="6"/>
        <v>13.2</v>
      </c>
      <c r="K10" s="97">
        <f t="shared" si="6"/>
        <v>14.399999999999999</v>
      </c>
      <c r="L10" s="97">
        <f t="shared" si="6"/>
        <v>15.6</v>
      </c>
      <c r="M10" s="97">
        <f t="shared" si="6"/>
        <v>16.8</v>
      </c>
      <c r="N10" s="98">
        <f t="shared" si="6"/>
        <v>18</v>
      </c>
      <c r="O10" s="68"/>
      <c r="P10" s="68"/>
      <c r="Q10" s="68"/>
      <c r="R10" s="68"/>
      <c r="S10" s="68"/>
      <c r="T10" s="68"/>
      <c r="U10" s="68"/>
      <c r="V10" s="68"/>
      <c r="W10" s="68"/>
      <c r="X10" s="68"/>
      <c r="Y10" s="68"/>
      <c r="Z10" s="68"/>
      <c r="AA10" s="68"/>
    </row>
    <row r="11" spans="1:27" ht="12.75">
      <c r="A11" s="68"/>
      <c r="B11" s="68"/>
      <c r="C11" s="68"/>
      <c r="D11" s="68"/>
      <c r="E11" s="68"/>
      <c r="F11" s="68"/>
      <c r="G11" s="68"/>
      <c r="H11" s="68"/>
      <c r="I11" s="68"/>
      <c r="J11" s="68"/>
      <c r="K11" s="68"/>
      <c r="L11" s="68"/>
      <c r="M11" s="68"/>
      <c r="N11" s="68"/>
      <c r="O11" s="68"/>
      <c r="P11" s="68"/>
      <c r="Q11" s="68"/>
      <c r="R11" s="68"/>
      <c r="S11" s="68"/>
      <c r="T11" s="68"/>
      <c r="U11" s="68"/>
      <c r="V11" s="68"/>
      <c r="W11" s="68"/>
      <c r="X11" s="68"/>
      <c r="Y11" s="68"/>
      <c r="Z11" s="68"/>
      <c r="AA11" s="68"/>
    </row>
    <row r="12" spans="1:27" ht="12.75">
      <c r="A12" s="68"/>
      <c r="B12" s="68"/>
      <c r="C12" s="68"/>
      <c r="D12" s="68"/>
      <c r="E12" s="68"/>
      <c r="F12" s="68"/>
      <c r="G12" s="68"/>
      <c r="H12" s="68"/>
      <c r="I12" s="68"/>
      <c r="J12" s="68"/>
      <c r="K12" s="68"/>
      <c r="L12" s="68"/>
      <c r="M12" s="68"/>
      <c r="N12" s="68"/>
      <c r="O12" s="68"/>
      <c r="P12" s="68"/>
      <c r="Q12" s="68"/>
      <c r="R12" s="68"/>
      <c r="S12" s="68"/>
      <c r="T12" s="68"/>
      <c r="U12" s="68"/>
      <c r="V12" s="68"/>
      <c r="W12" s="68"/>
      <c r="X12" s="68"/>
      <c r="Y12" s="68"/>
      <c r="Z12" s="68"/>
      <c r="AA12" s="68"/>
    </row>
    <row r="13" spans="1:27" ht="15">
      <c r="A13" s="318" t="s">
        <v>105</v>
      </c>
      <c r="B13" s="319"/>
      <c r="C13" s="319"/>
      <c r="D13" s="319"/>
      <c r="E13" s="319"/>
      <c r="F13" s="319"/>
      <c r="G13" s="319"/>
      <c r="H13" s="319"/>
      <c r="I13" s="319"/>
      <c r="J13" s="319"/>
      <c r="K13" s="319"/>
      <c r="L13" s="319"/>
      <c r="M13" s="319"/>
      <c r="N13" s="319"/>
      <c r="O13" s="68"/>
      <c r="P13" s="68"/>
      <c r="Q13" s="68"/>
      <c r="R13" s="68"/>
      <c r="S13" s="68"/>
      <c r="T13" s="68"/>
      <c r="U13" s="68"/>
      <c r="V13" s="68"/>
      <c r="W13" s="68"/>
      <c r="X13" s="68"/>
      <c r="Y13" s="68"/>
      <c r="Z13" s="68"/>
      <c r="AA13" s="68"/>
    </row>
    <row r="14" spans="1:27" ht="12.75">
      <c r="A14" s="68"/>
      <c r="B14" s="68"/>
      <c r="C14" s="68"/>
      <c r="D14" s="68"/>
      <c r="E14" s="68"/>
      <c r="F14" s="68"/>
      <c r="G14" s="68"/>
      <c r="H14" s="68"/>
      <c r="I14" s="68"/>
      <c r="J14" s="68"/>
      <c r="K14" s="68"/>
      <c r="L14" s="68"/>
      <c r="M14" s="68"/>
      <c r="N14" s="68"/>
      <c r="O14" s="68"/>
      <c r="P14" s="68"/>
      <c r="Q14" s="68"/>
      <c r="R14" s="68"/>
      <c r="S14" s="68"/>
      <c r="T14" s="68"/>
      <c r="U14" s="68"/>
      <c r="V14" s="68"/>
      <c r="W14" s="68"/>
      <c r="X14" s="68"/>
      <c r="Y14" s="68"/>
      <c r="Z14" s="68"/>
      <c r="AA14" s="68"/>
    </row>
    <row r="15" spans="1:27" ht="17.25" customHeight="1">
      <c r="A15" s="99" t="s">
        <v>62</v>
      </c>
      <c r="B15" s="71" t="s">
        <v>15</v>
      </c>
      <c r="C15" s="72">
        <v>8</v>
      </c>
      <c r="D15" s="72">
        <v>10</v>
      </c>
      <c r="E15" s="72">
        <v>12</v>
      </c>
      <c r="F15" s="72">
        <v>14</v>
      </c>
      <c r="G15" s="72">
        <v>16</v>
      </c>
      <c r="H15" s="72">
        <v>18</v>
      </c>
      <c r="I15" s="72">
        <v>20</v>
      </c>
      <c r="J15" s="72">
        <v>22</v>
      </c>
      <c r="K15" s="72">
        <v>24</v>
      </c>
      <c r="L15" s="72">
        <v>26</v>
      </c>
      <c r="M15" s="72">
        <v>28</v>
      </c>
      <c r="N15" s="72">
        <v>30</v>
      </c>
      <c r="O15" s="68"/>
      <c r="P15" s="68"/>
      <c r="Q15" s="68"/>
      <c r="R15" s="68"/>
      <c r="S15" s="68"/>
      <c r="T15" s="68"/>
      <c r="U15" s="68"/>
      <c r="V15" s="68"/>
      <c r="W15" s="68"/>
      <c r="X15" s="68"/>
      <c r="Y15" s="68"/>
      <c r="Z15" s="68"/>
      <c r="AA15" s="68"/>
    </row>
    <row r="16" spans="1:27" s="104" customFormat="1" ht="12.75" customHeight="1">
      <c r="A16" s="100" t="s">
        <v>130</v>
      </c>
      <c r="B16" s="101"/>
      <c r="C16" s="102">
        <f>IF(C$15*$L$1&lt;5.5,C$15*$L$1,IF(C$15*$L$21&lt;9.5,(C$15*$L$1)+1,IF(C$15*$L$1&lt;10.5,12,IF(C$15*$L$1&lt;11.5,13,IF(C$15*$L$1&lt;12.5,13,IF(C$15*$L$1&lt;24.5,(C$15*$L$1)+(C$15*$L$1)-10))))))</f>
        <v>4.8</v>
      </c>
      <c r="D16" s="102">
        <f aca="true" t="shared" si="7" ref="D16:N16">IF(D$15*$L$1&lt;5.5,D$15*$L$1,IF(D$15*$L$21&lt;9.5,(D$15*$L$1)+1,IF(D$15*$L$1&lt;10.5,12,IF(D$15*$L$1&lt;11.5,13,IF(D$15*$L$1&lt;12.5,13,IF(D$15*$L$1&lt;24.5,(D$15*$L$1)+(D$15*$L$1)-10))))))</f>
        <v>12</v>
      </c>
      <c r="E16" s="102">
        <f t="shared" si="7"/>
        <v>12</v>
      </c>
      <c r="F16" s="102">
        <f t="shared" si="7"/>
        <v>12</v>
      </c>
      <c r="G16" s="102">
        <f t="shared" si="7"/>
        <v>12</v>
      </c>
      <c r="H16" s="102">
        <f t="shared" si="7"/>
        <v>13</v>
      </c>
      <c r="I16" s="102">
        <f t="shared" si="7"/>
        <v>13</v>
      </c>
      <c r="J16" s="102">
        <f t="shared" si="7"/>
        <v>16.4</v>
      </c>
      <c r="K16" s="102">
        <f t="shared" si="7"/>
        <v>18.799999999999997</v>
      </c>
      <c r="L16" s="102">
        <f t="shared" si="7"/>
        <v>21.2</v>
      </c>
      <c r="M16" s="102">
        <f t="shared" si="7"/>
        <v>23.6</v>
      </c>
      <c r="N16" s="102">
        <f t="shared" si="7"/>
        <v>26</v>
      </c>
      <c r="O16" s="103"/>
      <c r="P16" s="103"/>
      <c r="Q16" s="103"/>
      <c r="R16" s="103"/>
      <c r="S16" s="103"/>
      <c r="T16" s="103"/>
      <c r="U16" s="103"/>
      <c r="V16" s="103"/>
      <c r="W16" s="103"/>
      <c r="X16" s="103"/>
      <c r="Y16" s="103"/>
      <c r="Z16" s="68"/>
      <c r="AA16" s="68"/>
    </row>
    <row r="17" spans="1:27" ht="12.75">
      <c r="A17" s="105" t="s">
        <v>57</v>
      </c>
      <c r="B17" s="106"/>
      <c r="C17" s="107">
        <f>IF(C$15*$L$1*0.9&lt;5.5,C$15*$L$1*0.9,IF(C$15*$L$1*0.9&lt;9.5,(C$15*$L$1*0.9)+1,IF(C$15*$L$1*0.9&lt;10.5,12,IF(C$15*$L$1*0.9&lt;11.5,13,IF(C$15*$L$1*0.9&lt;12.5,13,IF(C$15*$L$1*0.9&lt;24.5,(C$15*$L$1*0.9)+(C$15*$L$1*0.9)-10))))))</f>
        <v>4.32</v>
      </c>
      <c r="D17" s="107">
        <f aca="true" t="shared" si="8" ref="D17:N17">IF(D$15*$L$1*0.9&lt;5.5,D$15*$L$1*0.9,IF(D$15*$L$1*0.9&lt;9.5,(D$15*$L$1*0.9)+1,IF(D$15*$L$1*0.9&lt;10.5,12,IF(D$15*$L$1*0.9&lt;11.5,13,IF(D$15*$L$1*0.9&lt;12.5,13,IF(D$15*$L$1*0.9&lt;24.5,(D$15*$L$1*0.9)+(D$15*$L$1*0.9)-10))))))</f>
        <v>5.4</v>
      </c>
      <c r="E17" s="107">
        <f t="shared" si="8"/>
        <v>7.4799999999999995</v>
      </c>
      <c r="F17" s="107">
        <f t="shared" si="8"/>
        <v>8.56</v>
      </c>
      <c r="G17" s="107">
        <f t="shared" si="8"/>
        <v>9.64</v>
      </c>
      <c r="H17" s="107">
        <f t="shared" si="8"/>
        <v>12</v>
      </c>
      <c r="I17" s="107">
        <f t="shared" si="8"/>
        <v>13</v>
      </c>
      <c r="J17" s="107">
        <f t="shared" si="8"/>
        <v>13</v>
      </c>
      <c r="K17" s="107">
        <f t="shared" si="8"/>
        <v>15.919999999999998</v>
      </c>
      <c r="L17" s="107">
        <f t="shared" si="8"/>
        <v>18.08</v>
      </c>
      <c r="M17" s="107">
        <f t="shared" si="8"/>
        <v>20.240000000000002</v>
      </c>
      <c r="N17" s="107">
        <f t="shared" si="8"/>
        <v>22.4</v>
      </c>
      <c r="O17" s="68"/>
      <c r="P17" s="68"/>
      <c r="Q17" s="68"/>
      <c r="R17" s="68"/>
      <c r="S17" s="68"/>
      <c r="T17" s="68"/>
      <c r="U17" s="68"/>
      <c r="V17" s="68"/>
      <c r="W17" s="68"/>
      <c r="X17" s="68"/>
      <c r="Y17" s="68"/>
      <c r="Z17" s="68"/>
      <c r="AA17" s="68"/>
    </row>
    <row r="18" spans="1:27" ht="12.75">
      <c r="A18" s="108" t="s">
        <v>59</v>
      </c>
      <c r="B18" s="109"/>
      <c r="C18" s="110">
        <f>IF(C$15*$L$1*0.8&lt;5.5,C$15*$L$1*0.8,IF(C$15*$L$1*0.8&lt;9.5,(C$15*$L$1*0.8)+1,IF(C$15*$L$1*0.8&lt;10.5,12,IF(C$15*$L$1*0.8&lt;11.5,13,IF(C$15*$L$1*0.8&lt;12.5,13,IF(C$15*$L$1*0.8&lt;24.5,(C$15*$L$1*0.8)+(C$15*$L$1*0.8)-10))))))</f>
        <v>3.84</v>
      </c>
      <c r="D18" s="110">
        <f aca="true" t="shared" si="9" ref="D18:N18">IF(D$15*$L$1*0.8&lt;5.5,D$15*$L$1*0.8,IF(D$15*$L$1*0.8&lt;9.5,(D$15*$L$1*0.8)+1,IF(D$15*$L$1*0.8&lt;10.5,12,IF(D$15*$L$1*0.8&lt;11.5,13,IF(D$15*$L$1*0.8&lt;12.5,13,IF(D$15*$L$1*0.8&lt;24.5,(D$15*$L$1*0.8)+(D$15*$L$1*0.8)-10))))))</f>
        <v>4.800000000000001</v>
      </c>
      <c r="E18" s="110">
        <f t="shared" si="9"/>
        <v>6.76</v>
      </c>
      <c r="F18" s="110">
        <f t="shared" si="9"/>
        <v>7.720000000000001</v>
      </c>
      <c r="G18" s="110">
        <f t="shared" si="9"/>
        <v>8.68</v>
      </c>
      <c r="H18" s="110">
        <f t="shared" si="9"/>
        <v>9.639999999999999</v>
      </c>
      <c r="I18" s="110">
        <f t="shared" si="9"/>
        <v>12</v>
      </c>
      <c r="J18" s="110">
        <f t="shared" si="9"/>
        <v>13</v>
      </c>
      <c r="K18" s="110">
        <f t="shared" si="9"/>
        <v>13</v>
      </c>
      <c r="L18" s="110">
        <f t="shared" si="9"/>
        <v>13</v>
      </c>
      <c r="M18" s="110">
        <f t="shared" si="9"/>
        <v>16.880000000000003</v>
      </c>
      <c r="N18" s="110">
        <f t="shared" si="9"/>
        <v>18.8</v>
      </c>
      <c r="O18" s="68"/>
      <c r="P18" s="68"/>
      <c r="Q18" s="68"/>
      <c r="R18" s="68"/>
      <c r="S18" s="68"/>
      <c r="T18" s="68"/>
      <c r="U18" s="68"/>
      <c r="V18" s="68"/>
      <c r="W18" s="68"/>
      <c r="X18" s="68"/>
      <c r="Y18" s="68"/>
      <c r="Z18" s="68"/>
      <c r="AA18" s="68"/>
    </row>
    <row r="19" spans="1:27" ht="12.75">
      <c r="A19" s="111" t="s">
        <v>61</v>
      </c>
      <c r="B19" s="112"/>
      <c r="C19" s="113">
        <f>IF(C$15*$L$1*0.7&lt;5.5,C$15*$L$1*0.7,IF(C$15*$L$1*0.7&lt;9.5,(C$15*$L$1*0.7)+1,IF(C$15*$L$1*0.7&lt;10.5,12,IF(C$15*$L$1*0.7&lt;11.5,13,IF(C$15*$L$1*0.7&lt;12.5,13,IF(C$15*$L$1*0.7&lt;24.5,(C$15*$L$1*0.7)+(C$15*$L$1*0.7)-10))))))</f>
        <v>3.36</v>
      </c>
      <c r="D19" s="113">
        <f aca="true" t="shared" si="10" ref="D19:N19">IF(D$15*$L$1*0.7&lt;5.5,D$15*$L$1*0.7,IF(D$15*$L$1*0.7&lt;9.5,(D$15*$L$1*0.7)+1,IF(D$15*$L$1*0.7&lt;10.5,12,IF(D$15*$L$1*0.7&lt;11.5,13,IF(D$15*$L$1*0.7&lt;12.5,13,IF(D$15*$L$1*0.7&lt;24.5,(D$15*$L$1*0.7)+(D$15*$L$1*0.7)-10))))))</f>
        <v>4.199999999999999</v>
      </c>
      <c r="E19" s="113">
        <f t="shared" si="10"/>
        <v>5.039999999999999</v>
      </c>
      <c r="F19" s="113">
        <f t="shared" si="10"/>
        <v>6.88</v>
      </c>
      <c r="G19" s="113">
        <f t="shared" si="10"/>
        <v>7.72</v>
      </c>
      <c r="H19" s="113">
        <f t="shared" si="10"/>
        <v>8.559999999999999</v>
      </c>
      <c r="I19" s="113">
        <f t="shared" si="10"/>
        <v>9.399999999999999</v>
      </c>
      <c r="J19" s="113">
        <f t="shared" si="10"/>
        <v>10.239999999999998</v>
      </c>
      <c r="K19" s="113">
        <f t="shared" si="10"/>
        <v>12</v>
      </c>
      <c r="L19" s="113">
        <f t="shared" si="10"/>
        <v>13</v>
      </c>
      <c r="M19" s="113">
        <f t="shared" si="10"/>
        <v>13</v>
      </c>
      <c r="N19" s="113">
        <f t="shared" si="10"/>
        <v>15.2</v>
      </c>
      <c r="O19" s="68"/>
      <c r="P19" s="68"/>
      <c r="Q19" s="68"/>
      <c r="R19" s="68"/>
      <c r="S19" s="68"/>
      <c r="T19" s="68"/>
      <c r="U19" s="68"/>
      <c r="V19" s="68"/>
      <c r="W19" s="68"/>
      <c r="X19" s="68"/>
      <c r="Y19" s="68"/>
      <c r="Z19" s="68"/>
      <c r="AA19" s="68"/>
    </row>
    <row r="20" spans="1:27" ht="12.75">
      <c r="A20" s="114" t="s">
        <v>60</v>
      </c>
      <c r="B20" s="115"/>
      <c r="C20" s="116">
        <f>IF(C$15*$L$1*0.6&lt;5.5,C$15*$L$1*0.6,IF(C$15*$L$1*0.6&lt;9.5,(C$15*$L$1*0.6)+1,IF(C$15*$L$1*0.6&lt;10.5,12,IF(C$15*$L$1*0.6&lt;11.5,13,IF(C$15*$L$1*0.6&lt;12.5,13,IF(C$15*$L$1*0.6&lt;24.5,(C$15*$L$1*0.6)+(C$15*$L$1*0.6)-10))))))</f>
        <v>2.88</v>
      </c>
      <c r="D20" s="116">
        <f aca="true" t="shared" si="11" ref="D20:N20">IF(D$15*$L$1*0.6&lt;5.5,D$15*$L$1*0.6,IF(D$15*$L$1*0.6&lt;9.5,(D$15*$L$1*0.6)+1,IF(D$15*$L$1*0.6&lt;10.5,12,IF(D$15*$L$1*0.6&lt;11.5,13,IF(D$15*$L$1*0.6&lt;12.5,13,IF(D$15*$L$1*0.6&lt;24.5,(D$15*$L$1*0.6)+(D$15*$L$1*0.6)-10))))))</f>
        <v>3.5999999999999996</v>
      </c>
      <c r="E20" s="116">
        <f t="shared" si="11"/>
        <v>4.319999999999999</v>
      </c>
      <c r="F20" s="116">
        <f t="shared" si="11"/>
        <v>5.04</v>
      </c>
      <c r="G20" s="116">
        <f t="shared" si="11"/>
        <v>6.76</v>
      </c>
      <c r="H20" s="116">
        <f t="shared" si="11"/>
        <v>7.4799999999999995</v>
      </c>
      <c r="I20" s="116">
        <f t="shared" si="11"/>
        <v>8.2</v>
      </c>
      <c r="J20" s="116">
        <f t="shared" si="11"/>
        <v>8.919999999999998</v>
      </c>
      <c r="K20" s="116">
        <f t="shared" si="11"/>
        <v>9.639999999999999</v>
      </c>
      <c r="L20" s="116">
        <f t="shared" si="11"/>
        <v>10.36</v>
      </c>
      <c r="M20" s="116">
        <f t="shared" si="11"/>
        <v>12</v>
      </c>
      <c r="N20" s="116">
        <f t="shared" si="11"/>
        <v>13</v>
      </c>
      <c r="O20" s="68"/>
      <c r="P20" s="68"/>
      <c r="Q20" s="68"/>
      <c r="R20" s="68"/>
      <c r="S20" s="68"/>
      <c r="T20" s="68"/>
      <c r="U20" s="68"/>
      <c r="V20" s="68"/>
      <c r="W20" s="68"/>
      <c r="X20" s="68"/>
      <c r="Y20" s="68"/>
      <c r="Z20" s="68"/>
      <c r="AA20" s="68"/>
    </row>
    <row r="21" spans="1:27" ht="12.75">
      <c r="A21" s="117" t="s">
        <v>58</v>
      </c>
      <c r="B21" s="118"/>
      <c r="C21" s="119">
        <f>IF(C$15*$L$1*0.5&lt;5.5,C$15*$L$1*0.5,IF(C$15*$L$1*0.5&lt;9.5,(C$15*$L$1*0.5)+1,IF(C$15*$L$1*0.5&lt;10.5,12,IF(C$15*$L$1*0.5&lt;11.5,13,IF(C$15*$L$1*0.5&lt;12.5,13,IF(C$15*$L$1*0.5&lt;24.5,(C$15*$L$1*0.5)+(C$15*$L$1*0.5)-10))))))</f>
        <v>2.4</v>
      </c>
      <c r="D21" s="119">
        <f aca="true" t="shared" si="12" ref="D21:N21">IF(D$15*$L$1*0.5&lt;5.5,D$15*$L$1*0.5,IF(D$15*$L$1*0.5&lt;9.5,(D$15*$L$1*0.5)+1,IF(D$15*$L$1*0.5&lt;10.5,12,IF(D$15*$L$1*0.5&lt;11.5,13,IF(D$15*$L$1*0.5&lt;12.5,13,IF(D$15*$L$1*0.5&lt;24.5,(D$15*$L$1*0.5)+(D$15*$L$1*0.5)-10))))))</f>
        <v>3</v>
      </c>
      <c r="E21" s="119">
        <f t="shared" si="12"/>
        <v>3.5999999999999996</v>
      </c>
      <c r="F21" s="119">
        <f t="shared" si="12"/>
        <v>4.2</v>
      </c>
      <c r="G21" s="119">
        <f t="shared" si="12"/>
        <v>4.8</v>
      </c>
      <c r="H21" s="119">
        <f t="shared" si="12"/>
        <v>5.3999999999999995</v>
      </c>
      <c r="I21" s="119">
        <f t="shared" si="12"/>
        <v>7</v>
      </c>
      <c r="J21" s="119">
        <f t="shared" si="12"/>
        <v>7.6</v>
      </c>
      <c r="K21" s="119">
        <f t="shared" si="12"/>
        <v>8.2</v>
      </c>
      <c r="L21" s="119">
        <f t="shared" si="12"/>
        <v>8.8</v>
      </c>
      <c r="M21" s="119">
        <f t="shared" si="12"/>
        <v>9.4</v>
      </c>
      <c r="N21" s="119">
        <f t="shared" si="12"/>
        <v>10</v>
      </c>
      <c r="O21" s="68"/>
      <c r="P21" s="68"/>
      <c r="Q21" s="68"/>
      <c r="R21" s="68"/>
      <c r="S21" s="68"/>
      <c r="T21" s="68"/>
      <c r="U21" s="68"/>
      <c r="V21" s="68"/>
      <c r="W21" s="68"/>
      <c r="X21" s="68"/>
      <c r="Y21" s="68"/>
      <c r="Z21" s="68"/>
      <c r="AA21" s="68"/>
    </row>
    <row r="22" spans="1:27" ht="12.75">
      <c r="A22" s="120" t="s">
        <v>56</v>
      </c>
      <c r="B22" s="121"/>
      <c r="C22" s="122">
        <f>IF(C$15*$L$1*0.3&lt;5.5,C$15*$L$1*0.3,IF(C$15*$L$1*0.3&lt;9.5,(C$15*$L$1*0.3)+1,IF(C$15*$L$1*0.3&lt;10.5,12,IF(C$15*$L$1*0.3&lt;11.5,13,IF(C$15*$L$1*0.3&lt;12.5,13,IF(C$15*$L$1*0.3&lt;24.5,(C$15*$L$1*0.3)+(C$15*$L$1*0.3)-10))))))</f>
        <v>1.44</v>
      </c>
      <c r="D22" s="122">
        <f aca="true" t="shared" si="13" ref="D22:N22">IF(D$15*$L$1*0.3&lt;5.5,D$15*$L$1*0.3,IF(D$15*$L$1*0.3&lt;9.5,(D$15*$L$1*0.3)+1,IF(D$15*$L$1*0.3&lt;10.5,12,IF(D$15*$L$1*0.3&lt;11.5,13,IF(D$15*$L$1*0.3&lt;12.5,13,IF(D$15*$L$1*0.3&lt;24.5,(D$15*$L$1*0.3)+(D$15*$L$1*0.3)-10))))))</f>
        <v>1.7999999999999998</v>
      </c>
      <c r="E22" s="122">
        <f t="shared" si="13"/>
        <v>2.1599999999999997</v>
      </c>
      <c r="F22" s="122">
        <f t="shared" si="13"/>
        <v>2.52</v>
      </c>
      <c r="G22" s="122">
        <f t="shared" si="13"/>
        <v>2.88</v>
      </c>
      <c r="H22" s="122">
        <f t="shared" si="13"/>
        <v>3.2399999999999998</v>
      </c>
      <c r="I22" s="122">
        <f t="shared" si="13"/>
        <v>3.5999999999999996</v>
      </c>
      <c r="J22" s="122">
        <f t="shared" si="13"/>
        <v>3.9599999999999995</v>
      </c>
      <c r="K22" s="122">
        <f t="shared" si="13"/>
        <v>4.319999999999999</v>
      </c>
      <c r="L22" s="122">
        <f t="shared" si="13"/>
        <v>4.68</v>
      </c>
      <c r="M22" s="122">
        <f t="shared" si="13"/>
        <v>5.04</v>
      </c>
      <c r="N22" s="122">
        <f t="shared" si="13"/>
        <v>5.3999999999999995</v>
      </c>
      <c r="O22" s="68"/>
      <c r="P22" s="68"/>
      <c r="Q22" s="68"/>
      <c r="R22" s="68"/>
      <c r="S22" s="68"/>
      <c r="T22" s="68"/>
      <c r="U22" s="68"/>
      <c r="V22" s="68"/>
      <c r="W22" s="68"/>
      <c r="X22" s="68"/>
      <c r="Y22" s="68"/>
      <c r="Z22" s="68"/>
      <c r="AA22" s="68"/>
    </row>
    <row r="23" spans="1:27" ht="12.75">
      <c r="A23" s="123" t="s">
        <v>131</v>
      </c>
      <c r="B23" s="124"/>
      <c r="C23" s="125">
        <v>0</v>
      </c>
      <c r="D23" s="125">
        <v>0</v>
      </c>
      <c r="E23" s="125">
        <v>0</v>
      </c>
      <c r="F23" s="125">
        <v>0</v>
      </c>
      <c r="G23" s="125">
        <v>0</v>
      </c>
      <c r="H23" s="125">
        <v>0</v>
      </c>
      <c r="I23" s="125">
        <v>0</v>
      </c>
      <c r="J23" s="125">
        <v>0</v>
      </c>
      <c r="K23" s="125">
        <v>0</v>
      </c>
      <c r="L23" s="125">
        <v>0</v>
      </c>
      <c r="M23" s="125">
        <v>0</v>
      </c>
      <c r="N23" s="125">
        <v>0</v>
      </c>
      <c r="O23" s="68"/>
      <c r="P23" s="68"/>
      <c r="Q23" s="68"/>
      <c r="R23" s="68"/>
      <c r="S23" s="68"/>
      <c r="T23" s="68"/>
      <c r="U23" s="68"/>
      <c r="V23" s="68"/>
      <c r="W23" s="68"/>
      <c r="X23" s="68"/>
      <c r="Y23" s="68"/>
      <c r="Z23" s="68"/>
      <c r="AA23" s="68"/>
    </row>
    <row r="24" spans="1:27" ht="12.75">
      <c r="A24" s="68"/>
      <c r="B24" s="68"/>
      <c r="C24" s="68"/>
      <c r="D24" s="68"/>
      <c r="E24" s="68"/>
      <c r="F24" s="68"/>
      <c r="G24" s="68"/>
      <c r="H24" s="68"/>
      <c r="I24" s="68"/>
      <c r="J24" s="68"/>
      <c r="K24" s="68"/>
      <c r="L24" s="68"/>
      <c r="M24" s="68"/>
      <c r="N24" s="68"/>
      <c r="O24" s="68"/>
      <c r="P24" s="68"/>
      <c r="Q24" s="68"/>
      <c r="R24" s="68"/>
      <c r="S24" s="68"/>
      <c r="T24" s="68"/>
      <c r="U24" s="68"/>
      <c r="V24" s="68"/>
      <c r="W24" s="68"/>
      <c r="X24" s="68"/>
      <c r="Y24" s="68"/>
      <c r="Z24" s="68"/>
      <c r="AA24" s="68"/>
    </row>
    <row r="25" spans="1:27" ht="15">
      <c r="A25" s="318" t="s">
        <v>106</v>
      </c>
      <c r="B25" s="318"/>
      <c r="C25" s="318"/>
      <c r="D25" s="318"/>
      <c r="E25" s="318"/>
      <c r="F25" s="318"/>
      <c r="G25" s="318"/>
      <c r="H25" s="318"/>
      <c r="I25" s="318"/>
      <c r="J25" s="318"/>
      <c r="K25" s="318"/>
      <c r="L25" s="318"/>
      <c r="M25" s="318"/>
      <c r="N25" s="318"/>
      <c r="O25" s="68"/>
      <c r="P25" s="68"/>
      <c r="Q25" s="68"/>
      <c r="R25" s="126"/>
      <c r="S25" s="68"/>
      <c r="T25" s="68"/>
      <c r="U25" s="68"/>
      <c r="V25" s="68"/>
      <c r="W25" s="68"/>
      <c r="X25" s="68"/>
      <c r="Y25" s="68"/>
      <c r="Z25" s="68"/>
      <c r="AA25" s="68"/>
    </row>
    <row r="26" spans="1:27" ht="12.75">
      <c r="A26" s="68"/>
      <c r="B26" s="68"/>
      <c r="C26" s="68"/>
      <c r="D26" s="68"/>
      <c r="E26" s="68"/>
      <c r="F26" s="68"/>
      <c r="G26" s="68"/>
      <c r="H26" s="68"/>
      <c r="I26" s="68"/>
      <c r="J26" s="68"/>
      <c r="K26" s="68"/>
      <c r="L26" s="68"/>
      <c r="M26" s="68"/>
      <c r="N26" s="68"/>
      <c r="O26" s="68"/>
      <c r="P26" s="68"/>
      <c r="Q26" s="68"/>
      <c r="R26" s="68"/>
      <c r="S26" s="68"/>
      <c r="T26" s="68"/>
      <c r="U26" s="68"/>
      <c r="V26" s="68"/>
      <c r="W26" s="68"/>
      <c r="X26" s="68"/>
      <c r="Y26" s="68"/>
      <c r="Z26" s="68"/>
      <c r="AA26" s="68"/>
    </row>
    <row r="27" spans="1:27" ht="16.5">
      <c r="A27" s="99" t="s">
        <v>62</v>
      </c>
      <c r="B27" s="71" t="s">
        <v>15</v>
      </c>
      <c r="C27" s="72">
        <v>8</v>
      </c>
      <c r="D27" s="72">
        <v>10</v>
      </c>
      <c r="E27" s="72">
        <v>12</v>
      </c>
      <c r="F27" s="72">
        <v>14</v>
      </c>
      <c r="G27" s="72">
        <v>16</v>
      </c>
      <c r="H27" s="72">
        <v>18</v>
      </c>
      <c r="I27" s="72">
        <v>20</v>
      </c>
      <c r="J27" s="72">
        <v>22</v>
      </c>
      <c r="K27" s="72">
        <v>24</v>
      </c>
      <c r="L27" s="72">
        <v>26</v>
      </c>
      <c r="M27" s="72">
        <v>28</v>
      </c>
      <c r="N27" s="72">
        <v>30</v>
      </c>
      <c r="O27" s="68"/>
      <c r="P27" s="68"/>
      <c r="Q27" s="68"/>
      <c r="R27" s="68"/>
      <c r="S27" s="68"/>
      <c r="T27" s="68"/>
      <c r="U27" s="68"/>
      <c r="V27" s="68"/>
      <c r="W27" s="68"/>
      <c r="X27" s="68"/>
      <c r="Y27" s="68"/>
      <c r="Z27" s="68"/>
      <c r="AA27" s="68"/>
    </row>
    <row r="28" spans="1:27" ht="12.75" customHeight="1">
      <c r="A28" s="100" t="s">
        <v>130</v>
      </c>
      <c r="B28" s="127"/>
      <c r="C28" s="128">
        <f>IF(C$27*$L$1&lt;5.5,C$27*$L$1,IF(C$27*$L$1&lt;9.5,(C$27*$L$1)-1,IF(C$27*$L$1&lt;10.5,9,IF(C$27*$L$1&lt;11.5,9,IF(C$27*$L$1&lt;12.5,10,IF(C$27*$L$1&lt;24.5,(C$27*$L$1)-((C$27*$L$1)-10)/2))))))</f>
        <v>4.8</v>
      </c>
      <c r="D28" s="128">
        <f aca="true" t="shared" si="14" ref="D28:N28">IF(D$27*$L$1&lt;5.5,D$27*$L$1,IF(D$27*$L$1&lt;9.5,(D$27*$L$1)-1,IF(D$27*$L$1&lt;10.5,9,IF(D$27*$L$1&lt;11.5,9,IF(D$27*$L$1&lt;12.5,10,IF(D$27*$L$1&lt;24.5,(D$27*$L$1)-((D$27*$L$1)-10)/2))))))</f>
        <v>5</v>
      </c>
      <c r="E28" s="128">
        <f t="shared" si="14"/>
        <v>6.199999999999999</v>
      </c>
      <c r="F28" s="128">
        <f t="shared" si="14"/>
        <v>7.4</v>
      </c>
      <c r="G28" s="128">
        <f t="shared" si="14"/>
        <v>9</v>
      </c>
      <c r="H28" s="128">
        <f t="shared" si="14"/>
        <v>9</v>
      </c>
      <c r="I28" s="128">
        <f t="shared" si="14"/>
        <v>10</v>
      </c>
      <c r="J28" s="128">
        <f t="shared" si="14"/>
        <v>11.6</v>
      </c>
      <c r="K28" s="128">
        <f t="shared" si="14"/>
        <v>12.2</v>
      </c>
      <c r="L28" s="128">
        <f t="shared" si="14"/>
        <v>12.8</v>
      </c>
      <c r="M28" s="128">
        <f t="shared" si="14"/>
        <v>13.4</v>
      </c>
      <c r="N28" s="128">
        <f t="shared" si="14"/>
        <v>14</v>
      </c>
      <c r="O28" s="68"/>
      <c r="P28" s="68"/>
      <c r="Q28" s="68"/>
      <c r="R28" s="68"/>
      <c r="S28" s="68"/>
      <c r="T28" s="68"/>
      <c r="U28" s="68"/>
      <c r="V28" s="68"/>
      <c r="W28" s="68"/>
      <c r="X28" s="68"/>
      <c r="Y28" s="68"/>
      <c r="Z28" s="68"/>
      <c r="AA28" s="68"/>
    </row>
    <row r="29" spans="1:27" ht="12.75">
      <c r="A29" s="105" t="s">
        <v>57</v>
      </c>
      <c r="B29" s="129"/>
      <c r="C29" s="107">
        <f aca="true" t="shared" si="15" ref="C29:N29">IF(C$27*$L$1*0.9&lt;5.5,C$27*$L$1*0.9,IF(C$27*$L$1*0.9&lt;9.5,(C$27*$L$1*0.9)-1,IF(C$27*$L$1*0.9&lt;10.5,9,IF(C$27*$L$1*0.9&lt;11.5,9,IF(C$27*$L$1*0.9&lt;12.5,10,IF(C$27*$L$1*0.9&lt;24.5,(C$27*$L$1*0.9)-((C$27*$L$1*0.9)-10)/2))))))</f>
        <v>4.32</v>
      </c>
      <c r="D29" s="107">
        <f t="shared" si="15"/>
        <v>5.4</v>
      </c>
      <c r="E29" s="107">
        <f t="shared" si="15"/>
        <v>5.4799999999999995</v>
      </c>
      <c r="F29" s="107">
        <f t="shared" si="15"/>
        <v>6.5600000000000005</v>
      </c>
      <c r="G29" s="107">
        <f t="shared" si="15"/>
        <v>7.640000000000001</v>
      </c>
      <c r="H29" s="107">
        <f t="shared" si="15"/>
        <v>9</v>
      </c>
      <c r="I29" s="107">
        <f t="shared" si="15"/>
        <v>9</v>
      </c>
      <c r="J29" s="107">
        <f t="shared" si="15"/>
        <v>10</v>
      </c>
      <c r="K29" s="107">
        <f t="shared" si="15"/>
        <v>11.48</v>
      </c>
      <c r="L29" s="107">
        <f t="shared" si="15"/>
        <v>12.02</v>
      </c>
      <c r="M29" s="107">
        <f t="shared" si="15"/>
        <v>12.56</v>
      </c>
      <c r="N29" s="107">
        <f t="shared" si="15"/>
        <v>13.1</v>
      </c>
      <c r="O29" s="68"/>
      <c r="P29" s="68"/>
      <c r="Q29" s="68"/>
      <c r="R29" s="68"/>
      <c r="S29" s="68"/>
      <c r="T29" s="68"/>
      <c r="U29" s="68"/>
      <c r="V29" s="68"/>
      <c r="W29" s="68"/>
      <c r="X29" s="68"/>
      <c r="Y29" s="68"/>
      <c r="Z29" s="68"/>
      <c r="AA29" s="68"/>
    </row>
    <row r="30" spans="1:27" ht="12.75">
      <c r="A30" s="108" t="s">
        <v>59</v>
      </c>
      <c r="B30" s="130"/>
      <c r="C30" s="110">
        <f>IF(C$27*$L$1*0.8&lt;5.5,C$27*$L$1*0.8,IF(C$27*$L$1*0.8&lt;9.5,(C$27*$L$1*0.8)-1,IF(C$27*$L$1*0.8&lt;10.5,9,IF(C$27*$L$1*0.8&lt;11.5,9,IF(C$27*$L$1*0.8&lt;12.5,10,IF(C$27*$L$1*0.8&lt;24.5,(C$27*$L$1*0.8)-((C$27*$L$1*0.8)-10)/2))))))</f>
        <v>3.84</v>
      </c>
      <c r="D30" s="110">
        <f aca="true" t="shared" si="16" ref="D30:N30">IF(D$27*$L$1*0.8&lt;5.5,D$27*$L$1*0.8,IF(D$27*$L$1*0.8&lt;9.5,(D$27*$L$1*0.8)-1,IF(D$27*$L$1*0.8&lt;10.5,9,IF(D$27*$L$1*0.8&lt;11.5,9,IF(D$27*$L$1*0.8&lt;12.5,10,IF(D$27*$L$1*0.8&lt;24.5,(D$27*$L$1*0.8)-((D$27*$L$1*0.8)-10)/2))))))</f>
        <v>4.800000000000001</v>
      </c>
      <c r="E30" s="110">
        <f t="shared" si="16"/>
        <v>4.76</v>
      </c>
      <c r="F30" s="110">
        <f t="shared" si="16"/>
        <v>5.720000000000001</v>
      </c>
      <c r="G30" s="110">
        <f t="shared" si="16"/>
        <v>6.68</v>
      </c>
      <c r="H30" s="110">
        <f t="shared" si="16"/>
        <v>7.639999999999999</v>
      </c>
      <c r="I30" s="110">
        <f t="shared" si="16"/>
        <v>9</v>
      </c>
      <c r="J30" s="110">
        <f t="shared" si="16"/>
        <v>9</v>
      </c>
      <c r="K30" s="110">
        <f t="shared" si="16"/>
        <v>10</v>
      </c>
      <c r="L30" s="110">
        <f t="shared" si="16"/>
        <v>10</v>
      </c>
      <c r="M30" s="110">
        <f t="shared" si="16"/>
        <v>11.72</v>
      </c>
      <c r="N30" s="110">
        <f t="shared" si="16"/>
        <v>12.2</v>
      </c>
      <c r="O30" s="68"/>
      <c r="P30" s="68"/>
      <c r="Q30" s="68"/>
      <c r="R30" s="68"/>
      <c r="S30" s="68"/>
      <c r="T30" s="68"/>
      <c r="U30" s="68"/>
      <c r="V30" s="68"/>
      <c r="W30" s="68"/>
      <c r="X30" s="68"/>
      <c r="Y30" s="68"/>
      <c r="Z30" s="68"/>
      <c r="AA30" s="68"/>
    </row>
    <row r="31" spans="1:27" ht="12.75">
      <c r="A31" s="111" t="s">
        <v>61</v>
      </c>
      <c r="B31" s="131"/>
      <c r="C31" s="113">
        <f>IF(C$27*$L$1*0.7&lt;5.5,C$27*$L$1*0.7,IF(C$27*$L$1*0.7&lt;9.5,(C$27*$L$1*0.7)-1,IF(C$27*$L$1*0.7&lt;10.5,9,IF(C$27*$L$1*0.7&lt;11.5,9,IF(C$27*$L$1*0.7&lt;12.5,10,IF(C$27*$L$1*0.7&lt;24.5,(C$27*$L$1*0.7)-((C$27*$L$1*0.7)-10)/2))))))</f>
        <v>3.36</v>
      </c>
      <c r="D31" s="113">
        <f aca="true" t="shared" si="17" ref="D31:N31">IF(D$27*$L$1*0.7&lt;5.5,D$27*$L$1*0.7,IF(D$27*$L$1*0.7&lt;9.5,(D$27*$L$1*0.7)-1,IF(D$27*$L$1*0.7&lt;10.5,9,IF(D$27*$L$1*0.7&lt;11.5,9,IF(D$27*$L$1*0.7&lt;12.5,10,IF(D$27*$L$1*0.7&lt;24.5,(D$27*$L$1*0.7)-((D$27*$L$1*0.7)-10)/2))))))</f>
        <v>4.199999999999999</v>
      </c>
      <c r="E31" s="113">
        <f t="shared" si="17"/>
        <v>5.039999999999999</v>
      </c>
      <c r="F31" s="113">
        <f t="shared" si="17"/>
        <v>4.88</v>
      </c>
      <c r="G31" s="113">
        <f t="shared" si="17"/>
        <v>5.72</v>
      </c>
      <c r="H31" s="113">
        <f t="shared" si="17"/>
        <v>6.559999999999999</v>
      </c>
      <c r="I31" s="113">
        <f t="shared" si="17"/>
        <v>7.399999999999999</v>
      </c>
      <c r="J31" s="113">
        <f t="shared" si="17"/>
        <v>8.239999999999998</v>
      </c>
      <c r="K31" s="113">
        <f t="shared" si="17"/>
        <v>9</v>
      </c>
      <c r="L31" s="113">
        <f t="shared" si="17"/>
        <v>9</v>
      </c>
      <c r="M31" s="113">
        <f t="shared" si="17"/>
        <v>10</v>
      </c>
      <c r="N31" s="113">
        <f t="shared" si="17"/>
        <v>11.3</v>
      </c>
      <c r="O31" s="68"/>
      <c r="P31" s="68"/>
      <c r="Q31" s="68"/>
      <c r="R31" s="68"/>
      <c r="S31" s="68"/>
      <c r="T31" s="68"/>
      <c r="U31" s="68"/>
      <c r="V31" s="68"/>
      <c r="W31" s="68"/>
      <c r="X31" s="68"/>
      <c r="Y31" s="68"/>
      <c r="Z31" s="68"/>
      <c r="AA31" s="68"/>
    </row>
    <row r="32" spans="1:27" ht="12.75">
      <c r="A32" s="114" t="s">
        <v>60</v>
      </c>
      <c r="B32" s="132"/>
      <c r="C32" s="116">
        <f>IF(C$27*$L$1*0.6&lt;5.5,C$27*$L$1*0.6,IF(C$27*$L$1*0.6&lt;9.5,(C$27*$L$1*0.6)-1,IF(C$27*$L$1*0.6&lt;10.5,9,IF(C$27*$L$1*0.6&lt;11.5,9,IF(C$27*$L$1*0.6&lt;12.5,10,IF(C$27*$L$1*0.6&lt;24.5,(C$27*$L$1*0.6)-((C$27*$L$1*0.6)-10)/2))))))</f>
        <v>2.88</v>
      </c>
      <c r="D32" s="116">
        <f aca="true" t="shared" si="18" ref="D32:N32">IF(D$27*$L$1*0.6&lt;5.5,D$27*$L$1*0.6,IF(D$27*$L$1*0.6&lt;9.5,(D$27*$L$1*0.6)-1,IF(D$27*$L$1*0.6&lt;10.5,9,IF(D$27*$L$1*0.6&lt;11.5,9,IF(D$27*$L$1*0.6&lt;12.5,10,IF(D$27*$L$1*0.6&lt;24.5,(D$27*$L$1*0.6)-((D$27*$L$1*0.6)-10)/2))))))</f>
        <v>3.5999999999999996</v>
      </c>
      <c r="E32" s="116">
        <f t="shared" si="18"/>
        <v>4.319999999999999</v>
      </c>
      <c r="F32" s="116">
        <f t="shared" si="18"/>
        <v>5.04</v>
      </c>
      <c r="G32" s="116">
        <f t="shared" si="18"/>
        <v>4.76</v>
      </c>
      <c r="H32" s="116">
        <f t="shared" si="18"/>
        <v>5.4799999999999995</v>
      </c>
      <c r="I32" s="116">
        <f t="shared" si="18"/>
        <v>6.199999999999999</v>
      </c>
      <c r="J32" s="116">
        <f t="shared" si="18"/>
        <v>6.919999999999999</v>
      </c>
      <c r="K32" s="116">
        <f t="shared" si="18"/>
        <v>7.639999999999999</v>
      </c>
      <c r="L32" s="116">
        <f t="shared" si="18"/>
        <v>8.36</v>
      </c>
      <c r="M32" s="116">
        <f t="shared" si="18"/>
        <v>9</v>
      </c>
      <c r="N32" s="116">
        <f t="shared" si="18"/>
        <v>9</v>
      </c>
      <c r="O32" s="68"/>
      <c r="P32" s="68"/>
      <c r="Q32" s="68"/>
      <c r="R32" s="68"/>
      <c r="S32" s="68"/>
      <c r="T32" s="68"/>
      <c r="U32" s="68"/>
      <c r="V32" s="68"/>
      <c r="W32" s="68"/>
      <c r="X32" s="68"/>
      <c r="Y32" s="68"/>
      <c r="Z32" s="68"/>
      <c r="AA32" s="68"/>
    </row>
    <row r="33" spans="1:27" ht="12.75">
      <c r="A33" s="117" t="s">
        <v>58</v>
      </c>
      <c r="B33" s="133"/>
      <c r="C33" s="119">
        <f>IF(C$27*$L$1*0.5&lt;5.5,C$27*$L$1*0.5,IF(C$27*$L$1*0.5&lt;9.5,(C$27*$L$1*0.5)-1,IF(C$27*$L$1*0.5&lt;10.5,9,IF(C$27*$L$1*0.5&lt;11.5,9,IF(C$27*$L$1*0.5&lt;12.5,10,IF(C$27*$L$1*0.5&lt;24.5,(C$27*$L$1*0.5)-((C$27*$L$1*0.5)-10)/2))))))</f>
        <v>2.4</v>
      </c>
      <c r="D33" s="119">
        <f aca="true" t="shared" si="19" ref="D33:N33">IF(D$27*$L$1*0.5&lt;5.5,D$27*$L$1*0.5,IF(D$27*$L$1*0.5&lt;9.5,(D$27*$L$1*0.5)-1,IF(D$27*$L$1*0.5&lt;10.5,9,IF(D$27*$L$1*0.5&lt;11.5,9,IF(D$27*$L$1*0.5&lt;12.5,10,IF(D$27*$L$1*0.5&lt;24.5,(D$27*$L$1*0.5)-((D$27*$L$1*0.5)-10)/2))))))</f>
        <v>3</v>
      </c>
      <c r="E33" s="119">
        <f t="shared" si="19"/>
        <v>3.5999999999999996</v>
      </c>
      <c r="F33" s="119">
        <f t="shared" si="19"/>
        <v>4.2</v>
      </c>
      <c r="G33" s="119">
        <f t="shared" si="19"/>
        <v>4.8</v>
      </c>
      <c r="H33" s="119">
        <f t="shared" si="19"/>
        <v>5.3999999999999995</v>
      </c>
      <c r="I33" s="119">
        <f t="shared" si="19"/>
        <v>5</v>
      </c>
      <c r="J33" s="119">
        <f t="shared" si="19"/>
        <v>5.6</v>
      </c>
      <c r="K33" s="119">
        <f t="shared" si="19"/>
        <v>6.199999999999999</v>
      </c>
      <c r="L33" s="119">
        <f t="shared" si="19"/>
        <v>6.8</v>
      </c>
      <c r="M33" s="119">
        <f t="shared" si="19"/>
        <v>7.4</v>
      </c>
      <c r="N33" s="119">
        <f t="shared" si="19"/>
        <v>8</v>
      </c>
      <c r="O33" s="68"/>
      <c r="P33" s="68"/>
      <c r="Q33" s="68"/>
      <c r="R33" s="68"/>
      <c r="S33" s="68"/>
      <c r="T33" s="68"/>
      <c r="U33" s="68"/>
      <c r="V33" s="68"/>
      <c r="W33" s="68"/>
      <c r="X33" s="68"/>
      <c r="Y33" s="68"/>
      <c r="Z33" s="68"/>
      <c r="AA33" s="68"/>
    </row>
    <row r="34" spans="1:27" ht="12.75">
      <c r="A34" s="120" t="s">
        <v>56</v>
      </c>
      <c r="B34" s="134"/>
      <c r="C34" s="122">
        <f>IF(C$27*$L$1*0.3&lt;5.5,C$27*$L$1*0.3,IF(C$27*$L$1*0.3&lt;9.5,(C$27*$L$1*0.3)-1,IF(C$27*$L$1*0.3&lt;10.5,9,IF(C$27*$L$1*0.3&lt;11.5,9,IF(C$27*$L$1*0.3&lt;12.5,10,IF(C$27*$L$1*0.3&lt;24.5,(C$27*$L$1*0.3)-((C$27*$L$1*0.3)-10)/2))))))</f>
        <v>1.44</v>
      </c>
      <c r="D34" s="122">
        <f aca="true" t="shared" si="20" ref="D34:N34">IF(D$27*$L$1*0.3&lt;5.5,D$27*$L$1*0.3,IF(D$27*$L$1*0.3&lt;9.5,(D$27*$L$1*0.3)-1,IF(D$27*$L$1*0.3&lt;10.5,9,IF(D$27*$L$1*0.3&lt;11.5,9,IF(D$27*$L$1*0.3&lt;12.5,10,IF(D$27*$L$1*0.3&lt;24.5,(D$27*$L$1*0.3)-((D$27*$L$1*0.3)-10)/2))))))</f>
        <v>1.7999999999999998</v>
      </c>
      <c r="E34" s="122">
        <f t="shared" si="20"/>
        <v>2.1599999999999997</v>
      </c>
      <c r="F34" s="122">
        <f t="shared" si="20"/>
        <v>2.52</v>
      </c>
      <c r="G34" s="122">
        <f t="shared" si="20"/>
        <v>2.88</v>
      </c>
      <c r="H34" s="122">
        <f t="shared" si="20"/>
        <v>3.2399999999999998</v>
      </c>
      <c r="I34" s="122">
        <f t="shared" si="20"/>
        <v>3.5999999999999996</v>
      </c>
      <c r="J34" s="122">
        <f t="shared" si="20"/>
        <v>3.9599999999999995</v>
      </c>
      <c r="K34" s="122">
        <f t="shared" si="20"/>
        <v>4.319999999999999</v>
      </c>
      <c r="L34" s="122">
        <f t="shared" si="20"/>
        <v>4.68</v>
      </c>
      <c r="M34" s="122">
        <f t="shared" si="20"/>
        <v>5.04</v>
      </c>
      <c r="N34" s="122">
        <f t="shared" si="20"/>
        <v>5.3999999999999995</v>
      </c>
      <c r="O34" s="68"/>
      <c r="P34" s="68"/>
      <c r="Q34" s="68"/>
      <c r="R34" s="68"/>
      <c r="S34" s="68"/>
      <c r="T34" s="68"/>
      <c r="U34" s="68"/>
      <c r="V34" s="68"/>
      <c r="W34" s="68"/>
      <c r="X34" s="68"/>
      <c r="Y34" s="68"/>
      <c r="Z34" s="68"/>
      <c r="AA34" s="68"/>
    </row>
    <row r="35" spans="1:27" ht="12.75">
      <c r="A35" s="123" t="s">
        <v>131</v>
      </c>
      <c r="B35" s="124"/>
      <c r="C35" s="135">
        <v>0</v>
      </c>
      <c r="D35" s="135">
        <v>0</v>
      </c>
      <c r="E35" s="135">
        <v>0</v>
      </c>
      <c r="F35" s="135">
        <v>0</v>
      </c>
      <c r="G35" s="135">
        <v>0</v>
      </c>
      <c r="H35" s="135">
        <v>0</v>
      </c>
      <c r="I35" s="135">
        <v>0</v>
      </c>
      <c r="J35" s="135">
        <v>0</v>
      </c>
      <c r="K35" s="135">
        <v>0</v>
      </c>
      <c r="L35" s="135">
        <v>0</v>
      </c>
      <c r="M35" s="135">
        <v>0</v>
      </c>
      <c r="N35" s="135">
        <v>0</v>
      </c>
      <c r="O35" s="68"/>
      <c r="P35" s="68"/>
      <c r="Q35" s="68"/>
      <c r="R35" s="68"/>
      <c r="S35" s="68"/>
      <c r="T35" s="68"/>
      <c r="U35" s="68"/>
      <c r="V35" s="68"/>
      <c r="W35" s="68"/>
      <c r="X35" s="68"/>
      <c r="Y35" s="68"/>
      <c r="Z35" s="68"/>
      <c r="AA35" s="68"/>
    </row>
    <row r="36" spans="1:27" ht="12.75">
      <c r="A36" s="68"/>
      <c r="B36" s="68"/>
      <c r="C36" s="68"/>
      <c r="D36" s="68"/>
      <c r="E36" s="68"/>
      <c r="F36" s="68"/>
      <c r="G36" s="68"/>
      <c r="H36" s="68"/>
      <c r="I36" s="68"/>
      <c r="J36" s="68"/>
      <c r="K36" s="68"/>
      <c r="L36" s="68"/>
      <c r="M36" s="68"/>
      <c r="N36" s="68"/>
      <c r="O36" s="68"/>
      <c r="P36" s="68"/>
      <c r="Q36" s="68"/>
      <c r="R36" s="68"/>
      <c r="S36" s="68"/>
      <c r="T36" s="68"/>
      <c r="U36" s="68"/>
      <c r="V36" s="68"/>
      <c r="W36" s="68"/>
      <c r="X36" s="68"/>
      <c r="Y36" s="68"/>
      <c r="Z36" s="68"/>
      <c r="AA36" s="68"/>
    </row>
    <row r="37" spans="1:27" ht="12.75">
      <c r="A37" s="68"/>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row>
    <row r="38" spans="1:27" ht="12.75">
      <c r="A38" s="68"/>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row>
    <row r="39" spans="1:27" ht="12.75">
      <c r="A39" s="68"/>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row>
    <row r="40" spans="1:27" ht="12.75">
      <c r="A40" s="68"/>
      <c r="B40" s="68"/>
      <c r="C40" s="68"/>
      <c r="D40" s="68"/>
      <c r="E40" s="68"/>
      <c r="F40" s="68"/>
      <c r="G40" s="68"/>
      <c r="H40" s="68"/>
      <c r="I40" s="68"/>
      <c r="J40" s="68"/>
      <c r="K40" s="68"/>
      <c r="L40" s="68"/>
      <c r="M40" s="68"/>
      <c r="N40" s="68"/>
      <c r="O40" s="68"/>
      <c r="P40" s="68"/>
      <c r="Q40" s="68"/>
      <c r="R40" s="68"/>
      <c r="S40" s="68"/>
      <c r="T40" s="68"/>
      <c r="U40" s="68"/>
      <c r="V40" s="68"/>
      <c r="W40" s="68"/>
      <c r="X40" s="68"/>
      <c r="Y40" s="68"/>
      <c r="Z40" s="68"/>
      <c r="AA40" s="68"/>
    </row>
    <row r="41" spans="1:27" ht="12.75">
      <c r="A41" s="68"/>
      <c r="B41" s="68"/>
      <c r="C41" s="68"/>
      <c r="D41" s="68"/>
      <c r="E41" s="68"/>
      <c r="F41" s="68"/>
      <c r="G41" s="68"/>
      <c r="H41" s="68"/>
      <c r="I41" s="68"/>
      <c r="J41" s="68"/>
      <c r="K41" s="68"/>
      <c r="L41" s="68"/>
      <c r="M41" s="68"/>
      <c r="N41" s="68"/>
      <c r="O41" s="68"/>
      <c r="P41" s="68"/>
      <c r="Q41" s="68"/>
      <c r="R41" s="68"/>
      <c r="S41" s="68"/>
      <c r="T41" s="68"/>
      <c r="U41" s="68"/>
      <c r="V41" s="68"/>
      <c r="W41" s="68"/>
      <c r="X41" s="68"/>
      <c r="Y41" s="68"/>
      <c r="Z41" s="68"/>
      <c r="AA41" s="68"/>
    </row>
    <row r="42" spans="1:27" ht="12.75">
      <c r="A42" s="68"/>
      <c r="B42" s="68"/>
      <c r="C42" s="68"/>
      <c r="D42" s="68"/>
      <c r="E42" s="68"/>
      <c r="F42" s="68"/>
      <c r="G42" s="68"/>
      <c r="H42" s="68"/>
      <c r="I42" s="68"/>
      <c r="J42" s="68"/>
      <c r="K42" s="68"/>
      <c r="L42" s="68"/>
      <c r="M42" s="68"/>
      <c r="N42" s="68"/>
      <c r="O42" s="68"/>
      <c r="P42" s="68"/>
      <c r="Q42" s="68"/>
      <c r="R42" s="68"/>
      <c r="S42" s="68"/>
      <c r="T42" s="68"/>
      <c r="U42" s="68"/>
      <c r="V42" s="68"/>
      <c r="W42" s="68"/>
      <c r="X42" s="68"/>
      <c r="Y42" s="68"/>
      <c r="Z42" s="68"/>
      <c r="AA42" s="68"/>
    </row>
    <row r="43" spans="1:27" ht="12.75">
      <c r="A43" s="68"/>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row>
    <row r="44" spans="1:27" ht="12.75">
      <c r="A44" s="68"/>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row>
    <row r="45" spans="1:27" ht="12.75">
      <c r="A45" s="68"/>
      <c r="B45" s="68"/>
      <c r="C45" s="68"/>
      <c r="D45" s="68"/>
      <c r="E45" s="68"/>
      <c r="F45" s="68"/>
      <c r="G45" s="68"/>
      <c r="H45" s="68"/>
      <c r="I45" s="68"/>
      <c r="J45" s="68"/>
      <c r="K45" s="68"/>
      <c r="L45" s="68"/>
      <c r="M45" s="68"/>
      <c r="N45" s="68"/>
      <c r="O45" s="68"/>
      <c r="P45" s="68"/>
      <c r="Q45" s="68"/>
      <c r="R45" s="68"/>
      <c r="S45" s="68"/>
      <c r="T45" s="68"/>
      <c r="U45" s="68"/>
      <c r="V45" s="68"/>
      <c r="W45" s="68"/>
      <c r="X45" s="68"/>
      <c r="Y45" s="68"/>
      <c r="Z45" s="68"/>
      <c r="AA45" s="68"/>
    </row>
    <row r="46" spans="1:27" ht="12.75">
      <c r="A46" s="68"/>
      <c r="B46" s="68"/>
      <c r="C46" s="68"/>
      <c r="D46" s="68"/>
      <c r="E46" s="68"/>
      <c r="F46" s="68"/>
      <c r="G46" s="68"/>
      <c r="H46" s="68"/>
      <c r="I46" s="68"/>
      <c r="J46" s="68"/>
      <c r="K46" s="68"/>
      <c r="L46" s="68"/>
      <c r="M46" s="68"/>
      <c r="N46" s="68"/>
      <c r="O46" s="68"/>
      <c r="P46" s="68"/>
      <c r="Q46" s="68"/>
      <c r="R46" s="68"/>
      <c r="S46" s="68"/>
      <c r="T46" s="68"/>
      <c r="U46" s="68"/>
      <c r="V46" s="68"/>
      <c r="W46" s="68"/>
      <c r="X46" s="68"/>
      <c r="Y46" s="68"/>
      <c r="Z46" s="68"/>
      <c r="AA46" s="68"/>
    </row>
    <row r="47" spans="1:27" ht="12.75">
      <c r="A47" s="68"/>
      <c r="B47" s="68"/>
      <c r="C47" s="68"/>
      <c r="D47" s="68"/>
      <c r="E47" s="68"/>
      <c r="F47" s="68"/>
      <c r="G47" s="68"/>
      <c r="H47" s="68"/>
      <c r="I47" s="68"/>
      <c r="J47" s="68"/>
      <c r="K47" s="68"/>
      <c r="L47" s="68"/>
      <c r="M47" s="68"/>
      <c r="N47" s="68"/>
      <c r="O47" s="68"/>
      <c r="P47" s="68"/>
      <c r="Q47" s="68"/>
      <c r="R47" s="68"/>
      <c r="S47" s="68"/>
      <c r="T47" s="68"/>
      <c r="U47" s="68"/>
      <c r="V47" s="68"/>
      <c r="W47" s="68"/>
      <c r="X47" s="68"/>
      <c r="Y47" s="68"/>
      <c r="Z47" s="68"/>
      <c r="AA47" s="68"/>
    </row>
    <row r="48" spans="1:27" ht="13.5" thickBot="1">
      <c r="A48" s="68"/>
      <c r="B48" s="68"/>
      <c r="C48" s="68"/>
      <c r="D48" s="68"/>
      <c r="E48" s="68"/>
      <c r="F48" s="68"/>
      <c r="G48" s="68"/>
      <c r="H48" s="68"/>
      <c r="I48" s="68"/>
      <c r="J48" s="68"/>
      <c r="K48" s="68"/>
      <c r="L48" s="68"/>
      <c r="M48" s="68"/>
      <c r="N48" s="68"/>
      <c r="O48" s="68"/>
      <c r="P48" s="68"/>
      <c r="Q48" s="68"/>
      <c r="R48" s="68"/>
      <c r="S48" s="68"/>
      <c r="T48" s="68"/>
      <c r="U48" s="68"/>
      <c r="V48" s="68"/>
      <c r="W48" s="68"/>
      <c r="X48" s="68"/>
      <c r="Y48" s="68"/>
      <c r="Z48" s="68"/>
      <c r="AA48" s="68"/>
    </row>
    <row r="49" spans="1:27" ht="17.25" thickTop="1">
      <c r="A49" s="68"/>
      <c r="B49" s="68"/>
      <c r="C49" s="68"/>
      <c r="D49" s="68"/>
      <c r="E49" s="68"/>
      <c r="F49" s="68"/>
      <c r="G49" s="68"/>
      <c r="H49" s="68"/>
      <c r="I49" s="68"/>
      <c r="J49" s="68"/>
      <c r="K49" s="68"/>
      <c r="L49" s="68"/>
      <c r="M49" s="68"/>
      <c r="N49" s="68"/>
      <c r="O49" s="68"/>
      <c r="P49" s="68"/>
      <c r="Q49" s="68"/>
      <c r="R49" s="331" t="s">
        <v>117</v>
      </c>
      <c r="S49" s="332"/>
      <c r="T49" s="333"/>
      <c r="U49" s="343" t="s">
        <v>15</v>
      </c>
      <c r="V49" s="344"/>
      <c r="W49" s="345"/>
      <c r="X49" s="337" t="s">
        <v>117</v>
      </c>
      <c r="Y49" s="338"/>
      <c r="Z49" s="339"/>
      <c r="AA49" s="68"/>
    </row>
    <row r="50" spans="1:27" ht="16.5">
      <c r="A50" s="68"/>
      <c r="B50" s="68"/>
      <c r="C50" s="68"/>
      <c r="D50" s="68"/>
      <c r="E50" s="68"/>
      <c r="F50" s="68"/>
      <c r="G50" s="68"/>
      <c r="H50" s="68"/>
      <c r="I50" s="68"/>
      <c r="J50" s="68"/>
      <c r="K50" s="68"/>
      <c r="L50" s="68"/>
      <c r="M50" s="68"/>
      <c r="N50" s="68"/>
      <c r="O50" s="68"/>
      <c r="P50" s="68"/>
      <c r="Q50" s="68"/>
      <c r="R50" s="334" t="s">
        <v>118</v>
      </c>
      <c r="S50" s="335"/>
      <c r="T50" s="336"/>
      <c r="U50" s="346" t="s">
        <v>116</v>
      </c>
      <c r="V50" s="347"/>
      <c r="W50" s="348"/>
      <c r="X50" s="340" t="s">
        <v>119</v>
      </c>
      <c r="Y50" s="341"/>
      <c r="Z50" s="342"/>
      <c r="AA50" s="68"/>
    </row>
    <row r="51" spans="1:27" ht="16.5">
      <c r="A51" s="68"/>
      <c r="B51" s="68"/>
      <c r="C51" s="68"/>
      <c r="D51" s="68"/>
      <c r="E51" s="68"/>
      <c r="F51" s="68"/>
      <c r="G51" s="68"/>
      <c r="H51" s="68"/>
      <c r="I51" s="68"/>
      <c r="J51" s="68"/>
      <c r="K51" s="68"/>
      <c r="L51" s="68"/>
      <c r="M51" s="68"/>
      <c r="N51" s="68"/>
      <c r="O51" s="68"/>
      <c r="P51" s="68"/>
      <c r="Q51" s="68"/>
      <c r="R51" s="307" t="s">
        <v>126</v>
      </c>
      <c r="S51" s="308"/>
      <c r="T51" s="309"/>
      <c r="U51" s="152"/>
      <c r="V51" s="161">
        <v>2</v>
      </c>
      <c r="W51" s="150"/>
      <c r="X51" s="313" t="s">
        <v>126</v>
      </c>
      <c r="Y51" s="314"/>
      <c r="Z51" s="315"/>
      <c r="AA51" s="68"/>
    </row>
    <row r="52" spans="1:27" ht="16.5">
      <c r="A52" s="68"/>
      <c r="B52" s="68"/>
      <c r="C52" s="68"/>
      <c r="D52" s="68"/>
      <c r="E52" s="68"/>
      <c r="F52" s="68"/>
      <c r="G52" s="68"/>
      <c r="H52" s="68"/>
      <c r="I52" s="68"/>
      <c r="J52" s="68"/>
      <c r="K52" s="322"/>
      <c r="L52" s="323"/>
      <c r="M52" s="136"/>
      <c r="N52" s="68"/>
      <c r="O52" s="68"/>
      <c r="P52" s="68"/>
      <c r="Q52" s="68"/>
      <c r="R52" s="310" t="s">
        <v>127</v>
      </c>
      <c r="S52" s="311"/>
      <c r="T52" s="312"/>
      <c r="U52" s="152"/>
      <c r="V52" s="161" t="s">
        <v>120</v>
      </c>
      <c r="W52" s="150"/>
      <c r="X52" s="302" t="s">
        <v>127</v>
      </c>
      <c r="Y52" s="303"/>
      <c r="Z52" s="304"/>
      <c r="AA52" s="68"/>
    </row>
    <row r="53" spans="1:27" ht="16.5">
      <c r="A53" s="68"/>
      <c r="B53" s="68"/>
      <c r="C53" s="68"/>
      <c r="D53" s="68"/>
      <c r="E53" s="68"/>
      <c r="F53" s="68"/>
      <c r="G53" s="68"/>
      <c r="H53" s="68"/>
      <c r="I53" s="68"/>
      <c r="J53" s="68"/>
      <c r="K53" s="136"/>
      <c r="L53" s="136"/>
      <c r="M53" s="136"/>
      <c r="N53" s="68"/>
      <c r="O53" s="68"/>
      <c r="P53" s="68"/>
      <c r="Q53" s="68"/>
      <c r="R53" s="158"/>
      <c r="S53" s="159"/>
      <c r="T53" s="160"/>
      <c r="U53" s="157"/>
      <c r="V53" s="162">
        <v>5</v>
      </c>
      <c r="W53" s="156"/>
      <c r="X53" s="164"/>
      <c r="Y53" s="164"/>
      <c r="Z53" s="165"/>
      <c r="AA53" s="68"/>
    </row>
    <row r="54" spans="1:27" ht="12.75">
      <c r="A54" s="68"/>
      <c r="B54" s="68"/>
      <c r="C54" s="68"/>
      <c r="D54" s="68"/>
      <c r="E54" s="68"/>
      <c r="F54" s="68"/>
      <c r="G54" s="68"/>
      <c r="H54" s="68"/>
      <c r="I54" s="68"/>
      <c r="J54" s="68"/>
      <c r="K54" s="136"/>
      <c r="L54" s="136"/>
      <c r="M54" s="136"/>
      <c r="N54" s="68"/>
      <c r="O54" s="68"/>
      <c r="P54" s="68"/>
      <c r="Q54" s="68"/>
      <c r="R54" s="146"/>
      <c r="S54" s="147"/>
      <c r="T54" s="150"/>
      <c r="U54" s="152"/>
      <c r="V54" s="161">
        <v>6</v>
      </c>
      <c r="W54" s="150"/>
      <c r="X54" s="166"/>
      <c r="Y54" s="166"/>
      <c r="Z54" s="167"/>
      <c r="AA54" s="68"/>
    </row>
    <row r="55" spans="1:27" ht="12.75">
      <c r="A55" s="68"/>
      <c r="B55" s="68"/>
      <c r="C55" s="68"/>
      <c r="D55" s="68"/>
      <c r="E55" s="68"/>
      <c r="F55" s="68"/>
      <c r="G55" s="68"/>
      <c r="H55" s="68"/>
      <c r="I55" s="68"/>
      <c r="J55" s="68"/>
      <c r="K55" s="136"/>
      <c r="L55" s="136"/>
      <c r="M55" s="136"/>
      <c r="N55" s="68"/>
      <c r="O55" s="68"/>
      <c r="P55" s="68"/>
      <c r="Q55" s="68"/>
      <c r="R55" s="146"/>
      <c r="S55" s="147"/>
      <c r="T55" s="174" t="s">
        <v>121</v>
      </c>
      <c r="U55" s="152"/>
      <c r="V55" s="161">
        <v>7</v>
      </c>
      <c r="W55" s="150"/>
      <c r="X55" s="168" t="s">
        <v>122</v>
      </c>
      <c r="Y55" s="166"/>
      <c r="Z55" s="167"/>
      <c r="AA55" s="68"/>
    </row>
    <row r="56" spans="1:27" ht="13.5" thickBot="1">
      <c r="A56" s="68"/>
      <c r="B56" s="68"/>
      <c r="C56" s="68"/>
      <c r="D56" s="68"/>
      <c r="E56" s="68"/>
      <c r="F56" s="68"/>
      <c r="G56" s="68"/>
      <c r="H56" s="68"/>
      <c r="I56" s="68"/>
      <c r="J56" s="68"/>
      <c r="K56" s="136"/>
      <c r="L56" s="136"/>
      <c r="M56" s="136"/>
      <c r="N56" s="68"/>
      <c r="O56" s="68"/>
      <c r="P56" s="68"/>
      <c r="Q56" s="68"/>
      <c r="R56" s="146"/>
      <c r="S56" s="147"/>
      <c r="T56" s="175"/>
      <c r="U56" s="152"/>
      <c r="V56" s="161">
        <v>8</v>
      </c>
      <c r="W56" s="150"/>
      <c r="X56" s="166"/>
      <c r="Y56" s="166"/>
      <c r="Z56" s="167"/>
      <c r="AA56" s="68"/>
    </row>
    <row r="57" spans="1:27" ht="13.5" thickTop="1">
      <c r="A57" s="68"/>
      <c r="B57" s="68"/>
      <c r="C57" s="320" t="s">
        <v>107</v>
      </c>
      <c r="D57" s="321"/>
      <c r="E57" s="320" t="s">
        <v>108</v>
      </c>
      <c r="F57" s="321"/>
      <c r="G57" s="320" t="s">
        <v>109</v>
      </c>
      <c r="H57" s="321"/>
      <c r="I57" s="320" t="s">
        <v>110</v>
      </c>
      <c r="J57" s="321"/>
      <c r="K57" s="136"/>
      <c r="L57" s="136"/>
      <c r="M57" s="136"/>
      <c r="N57" s="68"/>
      <c r="O57" s="68"/>
      <c r="P57" s="68"/>
      <c r="Q57" s="68"/>
      <c r="R57" s="154"/>
      <c r="S57" s="155"/>
      <c r="T57" s="176"/>
      <c r="U57" s="157"/>
      <c r="V57" s="162">
        <v>9</v>
      </c>
      <c r="W57" s="156"/>
      <c r="X57" s="164"/>
      <c r="Y57" s="164"/>
      <c r="Z57" s="165"/>
      <c r="AA57" s="68"/>
    </row>
    <row r="58" spans="1:27" ht="12.75">
      <c r="A58" s="68"/>
      <c r="B58" s="68"/>
      <c r="C58" s="137"/>
      <c r="D58" s="138"/>
      <c r="E58" s="137"/>
      <c r="F58" s="138"/>
      <c r="G58" s="137"/>
      <c r="H58" s="138"/>
      <c r="I58" s="137"/>
      <c r="J58" s="138"/>
      <c r="K58" s="136"/>
      <c r="L58" s="136"/>
      <c r="M58" s="136"/>
      <c r="N58" s="68"/>
      <c r="O58" s="68"/>
      <c r="P58" s="68"/>
      <c r="Q58" s="68"/>
      <c r="R58" s="146"/>
      <c r="S58" s="147"/>
      <c r="T58" s="175">
        <v>12</v>
      </c>
      <c r="U58" s="152"/>
      <c r="V58" s="161">
        <v>10</v>
      </c>
      <c r="W58" s="150"/>
      <c r="X58" s="169">
        <v>9</v>
      </c>
      <c r="Y58" s="166"/>
      <c r="Z58" s="167"/>
      <c r="AA58" s="68"/>
    </row>
    <row r="59" spans="1:27" ht="19.5">
      <c r="A59" s="68"/>
      <c r="B59" s="68"/>
      <c r="C59" s="300" t="s">
        <v>74</v>
      </c>
      <c r="D59" s="301"/>
      <c r="E59" s="298" t="s">
        <v>77</v>
      </c>
      <c r="F59" s="299"/>
      <c r="G59" s="298" t="s">
        <v>78</v>
      </c>
      <c r="H59" s="299"/>
      <c r="I59" s="298" t="s">
        <v>79</v>
      </c>
      <c r="J59" s="299"/>
      <c r="K59" s="322"/>
      <c r="L59" s="323"/>
      <c r="M59" s="136"/>
      <c r="N59" s="68"/>
      <c r="O59" s="68"/>
      <c r="P59" s="68"/>
      <c r="Q59" s="68"/>
      <c r="R59" s="146"/>
      <c r="S59" s="147"/>
      <c r="T59" s="175">
        <v>13</v>
      </c>
      <c r="U59" s="152"/>
      <c r="V59" s="161">
        <v>11</v>
      </c>
      <c r="W59" s="150"/>
      <c r="X59" s="169">
        <v>9</v>
      </c>
      <c r="Y59" s="166"/>
      <c r="Z59" s="167"/>
      <c r="AA59" s="68"/>
    </row>
    <row r="60" spans="1:27" ht="13.5" thickBot="1">
      <c r="A60" s="68"/>
      <c r="B60" s="68"/>
      <c r="C60" s="325" t="s">
        <v>75</v>
      </c>
      <c r="D60" s="326"/>
      <c r="E60" s="139"/>
      <c r="F60" s="140"/>
      <c r="G60" s="139"/>
      <c r="H60" s="140"/>
      <c r="I60" s="139"/>
      <c r="J60" s="140"/>
      <c r="K60" s="68"/>
      <c r="L60" s="68"/>
      <c r="M60" s="68"/>
      <c r="N60" s="68"/>
      <c r="O60" s="68"/>
      <c r="P60" s="68"/>
      <c r="Q60" s="68"/>
      <c r="R60" s="154"/>
      <c r="S60" s="155"/>
      <c r="T60" s="176">
        <v>15</v>
      </c>
      <c r="U60" s="157"/>
      <c r="V60" s="162">
        <v>12</v>
      </c>
      <c r="W60" s="156"/>
      <c r="X60" s="170">
        <v>10</v>
      </c>
      <c r="Y60" s="164"/>
      <c r="Z60" s="165"/>
      <c r="AA60" s="68"/>
    </row>
    <row r="61" spans="1:27" ht="13.5" thickTop="1">
      <c r="A61" s="68"/>
      <c r="B61" s="68"/>
      <c r="C61" s="327" t="s">
        <v>75</v>
      </c>
      <c r="D61" s="328"/>
      <c r="E61" s="141"/>
      <c r="F61" s="142"/>
      <c r="G61" s="141"/>
      <c r="H61" s="142"/>
      <c r="I61" s="143"/>
      <c r="J61" s="138"/>
      <c r="K61" s="68"/>
      <c r="L61" s="68"/>
      <c r="M61" s="68"/>
      <c r="N61" s="68"/>
      <c r="O61" s="68"/>
      <c r="P61" s="68"/>
      <c r="Q61" s="68"/>
      <c r="R61" s="146"/>
      <c r="S61" s="147"/>
      <c r="T61" s="175">
        <v>16</v>
      </c>
      <c r="U61" s="152"/>
      <c r="V61" s="161">
        <v>13</v>
      </c>
      <c r="W61" s="150"/>
      <c r="X61" s="166"/>
      <c r="Y61" s="166"/>
      <c r="Z61" s="167"/>
      <c r="AA61" s="68"/>
    </row>
    <row r="62" spans="1:27" ht="19.5">
      <c r="A62" s="68"/>
      <c r="B62" s="68"/>
      <c r="C62" s="329" t="s">
        <v>76</v>
      </c>
      <c r="D62" s="330"/>
      <c r="E62" s="298" t="s">
        <v>82</v>
      </c>
      <c r="F62" s="299"/>
      <c r="G62" s="298" t="s">
        <v>81</v>
      </c>
      <c r="H62" s="299"/>
      <c r="I62" s="298" t="s">
        <v>80</v>
      </c>
      <c r="J62" s="299"/>
      <c r="K62" s="68"/>
      <c r="L62" s="68"/>
      <c r="M62" s="68"/>
      <c r="N62" s="68"/>
      <c r="O62" s="68"/>
      <c r="P62" s="68"/>
      <c r="Q62" s="68"/>
      <c r="R62" s="310" t="s">
        <v>128</v>
      </c>
      <c r="S62" s="311"/>
      <c r="T62" s="312"/>
      <c r="U62" s="152"/>
      <c r="V62" s="161">
        <v>14</v>
      </c>
      <c r="W62" s="150"/>
      <c r="X62" s="166"/>
      <c r="Y62" s="166"/>
      <c r="Z62" s="167"/>
      <c r="AA62" s="68"/>
    </row>
    <row r="63" spans="1:27" ht="16.5">
      <c r="A63" s="68"/>
      <c r="B63" s="68"/>
      <c r="C63" s="137"/>
      <c r="D63" s="138"/>
      <c r="E63" s="137"/>
      <c r="F63" s="138"/>
      <c r="G63" s="137"/>
      <c r="H63" s="138"/>
      <c r="I63" s="143"/>
      <c r="J63" s="138"/>
      <c r="K63" s="68"/>
      <c r="L63" s="68"/>
      <c r="M63" s="68"/>
      <c r="N63" s="68"/>
      <c r="O63" s="68"/>
      <c r="P63" s="68"/>
      <c r="Q63" s="68"/>
      <c r="R63" s="310" t="s">
        <v>129</v>
      </c>
      <c r="S63" s="311"/>
      <c r="T63" s="312"/>
      <c r="U63" s="152"/>
      <c r="V63" s="161">
        <v>15</v>
      </c>
      <c r="W63" s="150"/>
      <c r="X63" s="166"/>
      <c r="Y63" s="166"/>
      <c r="Z63" s="167"/>
      <c r="AA63" s="68"/>
    </row>
    <row r="64" spans="1:27" ht="17.25" thickBot="1">
      <c r="A64" s="68"/>
      <c r="B64" s="68"/>
      <c r="C64" s="305" t="s">
        <v>111</v>
      </c>
      <c r="D64" s="306"/>
      <c r="E64" s="305" t="s">
        <v>112</v>
      </c>
      <c r="F64" s="306"/>
      <c r="G64" s="305" t="s">
        <v>113</v>
      </c>
      <c r="H64" s="306"/>
      <c r="I64" s="305" t="s">
        <v>114</v>
      </c>
      <c r="J64" s="306"/>
      <c r="K64" s="68"/>
      <c r="L64" s="68"/>
      <c r="M64" s="68"/>
      <c r="N64" s="68"/>
      <c r="O64" s="68"/>
      <c r="P64" s="68"/>
      <c r="Q64" s="68"/>
      <c r="R64" s="310" t="s">
        <v>125</v>
      </c>
      <c r="S64" s="311"/>
      <c r="T64" s="312"/>
      <c r="U64" s="152"/>
      <c r="V64" s="161">
        <v>16</v>
      </c>
      <c r="W64" s="150"/>
      <c r="X64" s="169">
        <v>13</v>
      </c>
      <c r="Y64" s="166"/>
      <c r="Z64" s="167"/>
      <c r="AA64" s="68"/>
    </row>
    <row r="65" spans="1:27" ht="17.25" thickTop="1">
      <c r="A65" s="68"/>
      <c r="B65" s="68"/>
      <c r="C65" s="68"/>
      <c r="D65" s="68"/>
      <c r="E65" s="68"/>
      <c r="F65" s="68"/>
      <c r="G65" s="68"/>
      <c r="H65" s="68"/>
      <c r="I65" s="68"/>
      <c r="J65" s="68"/>
      <c r="K65" s="68"/>
      <c r="L65" s="68"/>
      <c r="M65" s="68"/>
      <c r="N65" s="68"/>
      <c r="O65" s="68"/>
      <c r="P65" s="68"/>
      <c r="Q65" s="68"/>
      <c r="R65" s="146"/>
      <c r="S65" s="147"/>
      <c r="T65" s="150"/>
      <c r="U65" s="152"/>
      <c r="V65" s="161">
        <v>17</v>
      </c>
      <c r="W65" s="150"/>
      <c r="X65" s="302" t="s">
        <v>123</v>
      </c>
      <c r="Y65" s="303"/>
      <c r="Z65" s="304"/>
      <c r="AA65" s="68"/>
    </row>
    <row r="66" spans="1:27" ht="16.5">
      <c r="A66" s="68"/>
      <c r="B66" s="68"/>
      <c r="C66" s="68"/>
      <c r="D66" s="68"/>
      <c r="E66" s="68"/>
      <c r="F66" s="68"/>
      <c r="G66" s="68"/>
      <c r="H66" s="68"/>
      <c r="I66" s="68"/>
      <c r="J66" s="68"/>
      <c r="K66" s="68"/>
      <c r="L66" s="68"/>
      <c r="M66" s="68"/>
      <c r="N66" s="68"/>
      <c r="O66" s="68"/>
      <c r="P66" s="68"/>
      <c r="Q66" s="68"/>
      <c r="R66" s="146"/>
      <c r="S66" s="147"/>
      <c r="T66" s="175">
        <v>26</v>
      </c>
      <c r="U66" s="152"/>
      <c r="V66" s="161">
        <v>18</v>
      </c>
      <c r="W66" s="150"/>
      <c r="X66" s="302" t="s">
        <v>124</v>
      </c>
      <c r="Y66" s="303"/>
      <c r="Z66" s="304"/>
      <c r="AA66" s="68"/>
    </row>
    <row r="67" spans="1:27" ht="16.5">
      <c r="A67" s="68"/>
      <c r="B67" s="68"/>
      <c r="C67" s="68"/>
      <c r="D67" s="68"/>
      <c r="E67" s="68"/>
      <c r="F67" s="68"/>
      <c r="G67" s="68"/>
      <c r="H67" s="68"/>
      <c r="I67" s="68"/>
      <c r="J67" s="68"/>
      <c r="K67" s="68"/>
      <c r="L67" s="68"/>
      <c r="M67" s="68"/>
      <c r="N67" s="68"/>
      <c r="O67" s="68"/>
      <c r="P67" s="68"/>
      <c r="Q67" s="68"/>
      <c r="R67" s="146"/>
      <c r="S67" s="147"/>
      <c r="T67" s="175"/>
      <c r="U67" s="152"/>
      <c r="V67" s="161">
        <v>19</v>
      </c>
      <c r="W67" s="150"/>
      <c r="X67" s="302" t="s">
        <v>125</v>
      </c>
      <c r="Y67" s="303"/>
      <c r="Z67" s="304"/>
      <c r="AA67" s="68"/>
    </row>
    <row r="68" spans="1:27" ht="12.75">
      <c r="A68" s="68"/>
      <c r="B68" s="68"/>
      <c r="C68" s="68"/>
      <c r="D68" s="68"/>
      <c r="E68" s="68"/>
      <c r="F68" s="68"/>
      <c r="G68" s="68"/>
      <c r="H68" s="68"/>
      <c r="I68" s="68"/>
      <c r="J68" s="68"/>
      <c r="K68" s="68"/>
      <c r="L68" s="68"/>
      <c r="M68" s="68"/>
      <c r="N68" s="68"/>
      <c r="O68" s="68"/>
      <c r="P68" s="68"/>
      <c r="Q68" s="68"/>
      <c r="R68" s="146"/>
      <c r="S68" s="147"/>
      <c r="T68" s="175"/>
      <c r="U68" s="152"/>
      <c r="V68" s="161">
        <v>20</v>
      </c>
      <c r="W68" s="150"/>
      <c r="X68" s="169">
        <v>15</v>
      </c>
      <c r="Y68" s="166"/>
      <c r="Z68" s="167"/>
      <c r="AA68" s="68"/>
    </row>
    <row r="69" spans="1:27" ht="12.75">
      <c r="A69" s="68"/>
      <c r="B69" s="68"/>
      <c r="C69" s="68"/>
      <c r="D69" s="68"/>
      <c r="E69" s="68"/>
      <c r="F69" s="68"/>
      <c r="G69" s="68"/>
      <c r="H69" s="68"/>
      <c r="I69" s="68"/>
      <c r="J69" s="68"/>
      <c r="K69" s="68"/>
      <c r="L69" s="68"/>
      <c r="M69" s="68"/>
      <c r="N69" s="68"/>
      <c r="O69" s="68"/>
      <c r="P69" s="68"/>
      <c r="Q69" s="68"/>
      <c r="R69" s="146"/>
      <c r="S69" s="147"/>
      <c r="T69" s="175"/>
      <c r="U69" s="152"/>
      <c r="V69" s="161">
        <v>21</v>
      </c>
      <c r="W69" s="150"/>
      <c r="X69" s="166"/>
      <c r="Y69" s="166"/>
      <c r="Z69" s="167"/>
      <c r="AA69" s="68"/>
    </row>
    <row r="70" spans="1:27" ht="12.75">
      <c r="A70" s="68"/>
      <c r="B70" s="68"/>
      <c r="C70" s="68"/>
      <c r="D70" s="68"/>
      <c r="E70" s="68"/>
      <c r="F70" s="68"/>
      <c r="G70" s="68"/>
      <c r="H70" s="68"/>
      <c r="I70" s="68"/>
      <c r="J70" s="68"/>
      <c r="K70" s="68"/>
      <c r="L70" s="68"/>
      <c r="M70" s="68"/>
      <c r="N70" s="68"/>
      <c r="O70" s="68"/>
      <c r="P70" s="68"/>
      <c r="Q70" s="68"/>
      <c r="R70" s="146"/>
      <c r="S70" s="147"/>
      <c r="T70" s="175"/>
      <c r="U70" s="152"/>
      <c r="V70" s="161">
        <v>22</v>
      </c>
      <c r="W70" s="150"/>
      <c r="X70" s="166"/>
      <c r="Y70" s="166"/>
      <c r="Z70" s="167"/>
      <c r="AA70" s="68"/>
    </row>
    <row r="71" spans="1:27" ht="12.75">
      <c r="A71" s="68"/>
      <c r="B71" s="68"/>
      <c r="C71" s="68"/>
      <c r="D71" s="68"/>
      <c r="E71" s="68"/>
      <c r="F71" s="68"/>
      <c r="G71" s="68"/>
      <c r="H71" s="68"/>
      <c r="I71" s="68"/>
      <c r="J71" s="68"/>
      <c r="K71" s="68"/>
      <c r="L71" s="68"/>
      <c r="M71" s="68"/>
      <c r="N71" s="68"/>
      <c r="O71" s="68"/>
      <c r="P71" s="68"/>
      <c r="Q71" s="68"/>
      <c r="R71" s="146"/>
      <c r="S71" s="147"/>
      <c r="T71" s="175"/>
      <c r="U71" s="152"/>
      <c r="V71" s="161">
        <v>23</v>
      </c>
      <c r="W71" s="150"/>
      <c r="X71" s="166"/>
      <c r="Y71" s="166"/>
      <c r="Z71" s="167"/>
      <c r="AA71" s="68"/>
    </row>
    <row r="72" spans="1:27" ht="12.75">
      <c r="A72" s="68"/>
      <c r="B72" s="68"/>
      <c r="C72" s="68"/>
      <c r="D72" s="68"/>
      <c r="E72" s="68"/>
      <c r="F72" s="68"/>
      <c r="G72" s="68"/>
      <c r="H72" s="68"/>
      <c r="I72" s="68"/>
      <c r="J72" s="68"/>
      <c r="K72" s="68"/>
      <c r="L72" s="68"/>
      <c r="M72" s="68"/>
      <c r="N72" s="68"/>
      <c r="O72" s="68"/>
      <c r="P72" s="68"/>
      <c r="Q72" s="68"/>
      <c r="R72" s="154"/>
      <c r="S72" s="155"/>
      <c r="T72" s="176">
        <v>38</v>
      </c>
      <c r="U72" s="157"/>
      <c r="V72" s="162">
        <v>24</v>
      </c>
      <c r="W72" s="156"/>
      <c r="X72" s="169">
        <v>17</v>
      </c>
      <c r="Y72" s="166"/>
      <c r="Z72" s="167"/>
      <c r="AA72" s="68"/>
    </row>
    <row r="73" spans="1:27" ht="12.75">
      <c r="A73" s="68"/>
      <c r="B73" s="68"/>
      <c r="C73" s="68"/>
      <c r="D73" s="68"/>
      <c r="E73" s="68"/>
      <c r="F73" s="68"/>
      <c r="G73" s="68"/>
      <c r="H73" s="68"/>
      <c r="I73" s="68"/>
      <c r="J73" s="68"/>
      <c r="K73" s="68"/>
      <c r="L73" s="68"/>
      <c r="M73" s="68"/>
      <c r="N73" s="68"/>
      <c r="O73" s="68"/>
      <c r="P73" s="68"/>
      <c r="Q73" s="68"/>
      <c r="R73" s="146"/>
      <c r="S73" s="147"/>
      <c r="T73" s="175">
        <v>45</v>
      </c>
      <c r="U73" s="152"/>
      <c r="V73" s="161">
        <v>25</v>
      </c>
      <c r="W73" s="150"/>
      <c r="X73" s="166"/>
      <c r="Y73" s="166"/>
      <c r="Z73" s="167"/>
      <c r="AA73" s="68"/>
    </row>
    <row r="74" spans="1:27" ht="12.75">
      <c r="A74" s="68"/>
      <c r="B74" s="68"/>
      <c r="C74" s="68"/>
      <c r="D74" s="68"/>
      <c r="E74" s="68"/>
      <c r="F74" s="68"/>
      <c r="G74" s="68"/>
      <c r="H74" s="68"/>
      <c r="I74" s="68"/>
      <c r="J74" s="68"/>
      <c r="K74" s="68"/>
      <c r="L74" s="68"/>
      <c r="M74" s="68"/>
      <c r="N74" s="68"/>
      <c r="O74" s="68"/>
      <c r="P74" s="68"/>
      <c r="Q74" s="68"/>
      <c r="R74" s="146"/>
      <c r="S74" s="147"/>
      <c r="T74" s="175">
        <v>48</v>
      </c>
      <c r="U74" s="152"/>
      <c r="V74" s="161">
        <v>26</v>
      </c>
      <c r="W74" s="150"/>
      <c r="X74" s="166"/>
      <c r="Y74" s="166"/>
      <c r="Z74" s="167"/>
      <c r="AA74" s="68"/>
    </row>
    <row r="75" spans="1:27" ht="12.75">
      <c r="A75" s="68"/>
      <c r="B75" s="68"/>
      <c r="C75" s="68"/>
      <c r="D75" s="68"/>
      <c r="E75" s="68"/>
      <c r="F75" s="68"/>
      <c r="G75" s="68"/>
      <c r="H75" s="68"/>
      <c r="I75" s="68"/>
      <c r="J75" s="68"/>
      <c r="K75" s="68"/>
      <c r="L75" s="68"/>
      <c r="M75" s="68"/>
      <c r="N75" s="68"/>
      <c r="O75" s="68"/>
      <c r="P75" s="68"/>
      <c r="Q75" s="68"/>
      <c r="R75" s="146"/>
      <c r="S75" s="147"/>
      <c r="T75" s="175">
        <v>51</v>
      </c>
      <c r="U75" s="152"/>
      <c r="V75" s="161">
        <v>27</v>
      </c>
      <c r="W75" s="150"/>
      <c r="X75" s="166"/>
      <c r="Y75" s="166"/>
      <c r="Z75" s="167"/>
      <c r="AA75" s="68"/>
    </row>
    <row r="76" spans="1:27" ht="12.75">
      <c r="A76" s="68"/>
      <c r="B76" s="68"/>
      <c r="C76" s="68"/>
      <c r="D76" s="68"/>
      <c r="E76" s="68"/>
      <c r="F76" s="68"/>
      <c r="G76" s="68"/>
      <c r="H76" s="68"/>
      <c r="I76" s="68"/>
      <c r="J76" s="68"/>
      <c r="K76" s="68"/>
      <c r="L76" s="68"/>
      <c r="M76" s="68"/>
      <c r="N76" s="68"/>
      <c r="O76" s="68"/>
      <c r="P76" s="68"/>
      <c r="Q76" s="68"/>
      <c r="R76" s="146"/>
      <c r="S76" s="147"/>
      <c r="T76" s="175">
        <v>54</v>
      </c>
      <c r="U76" s="152"/>
      <c r="V76" s="161">
        <v>28</v>
      </c>
      <c r="W76" s="150"/>
      <c r="X76" s="166"/>
      <c r="Y76" s="166"/>
      <c r="Z76" s="167"/>
      <c r="AA76" s="68"/>
    </row>
    <row r="77" spans="1:27" ht="12.75">
      <c r="A77" s="68"/>
      <c r="B77" s="68"/>
      <c r="C77" s="68"/>
      <c r="D77" s="68"/>
      <c r="E77" s="68"/>
      <c r="F77" s="68"/>
      <c r="G77" s="68"/>
      <c r="H77" s="68"/>
      <c r="I77" s="68"/>
      <c r="J77" s="68"/>
      <c r="K77" s="68"/>
      <c r="L77" s="68"/>
      <c r="M77" s="68"/>
      <c r="N77" s="68"/>
      <c r="O77" s="68"/>
      <c r="P77" s="68"/>
      <c r="Q77" s="68"/>
      <c r="R77" s="146"/>
      <c r="S77" s="147"/>
      <c r="T77" s="175">
        <v>56</v>
      </c>
      <c r="U77" s="152"/>
      <c r="V77" s="161">
        <v>29</v>
      </c>
      <c r="W77" s="150"/>
      <c r="X77" s="166"/>
      <c r="Y77" s="166"/>
      <c r="Z77" s="167"/>
      <c r="AA77" s="68"/>
    </row>
    <row r="78" spans="1:27" ht="13.5" thickBot="1">
      <c r="A78" s="68"/>
      <c r="B78" s="68"/>
      <c r="C78" s="68"/>
      <c r="D78" s="68"/>
      <c r="E78" s="68"/>
      <c r="F78" s="68"/>
      <c r="G78" s="68"/>
      <c r="H78" s="68"/>
      <c r="I78" s="68"/>
      <c r="J78" s="68"/>
      <c r="K78" s="68"/>
      <c r="L78" s="68"/>
      <c r="M78" s="68"/>
      <c r="N78" s="68"/>
      <c r="O78" s="68"/>
      <c r="P78" s="68"/>
      <c r="Q78" s="68"/>
      <c r="R78" s="148"/>
      <c r="S78" s="149"/>
      <c r="T78" s="177">
        <v>60</v>
      </c>
      <c r="U78" s="153"/>
      <c r="V78" s="163">
        <v>30</v>
      </c>
      <c r="W78" s="151"/>
      <c r="X78" s="171">
        <v>20</v>
      </c>
      <c r="Y78" s="172"/>
      <c r="Z78" s="173"/>
      <c r="AA78" s="68"/>
    </row>
    <row r="79" spans="1:27" ht="13.5" thickTop="1">
      <c r="A79" s="68"/>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row>
    <row r="80" spans="1:27" ht="12.75">
      <c r="A80" s="68"/>
      <c r="B80" s="68"/>
      <c r="C80" s="68"/>
      <c r="D80" s="68"/>
      <c r="E80" s="68"/>
      <c r="F80" s="68"/>
      <c r="G80" s="68"/>
      <c r="H80" s="68"/>
      <c r="I80" s="68"/>
      <c r="J80" s="68"/>
      <c r="K80" s="68"/>
      <c r="L80" s="68"/>
      <c r="M80" s="68"/>
      <c r="N80" s="68"/>
      <c r="O80" s="68"/>
      <c r="P80" s="68"/>
      <c r="Q80" s="68"/>
      <c r="R80" s="68"/>
      <c r="S80" s="68"/>
      <c r="T80" s="68"/>
      <c r="U80" s="68"/>
      <c r="V80" s="68"/>
      <c r="W80" s="68"/>
      <c r="X80" s="68"/>
      <c r="Y80" s="68"/>
      <c r="Z80" s="68"/>
      <c r="AA80" s="68"/>
    </row>
    <row r="81" spans="1:27" ht="15.75">
      <c r="A81" s="68"/>
      <c r="B81" s="324" t="s">
        <v>115</v>
      </c>
      <c r="C81" s="324"/>
      <c r="D81" s="324"/>
      <c r="E81" s="324"/>
      <c r="F81" s="324"/>
      <c r="G81" s="324"/>
      <c r="H81" s="324"/>
      <c r="I81" s="144"/>
      <c r="J81" s="145" t="s">
        <v>69</v>
      </c>
      <c r="K81" s="144"/>
      <c r="L81" s="68"/>
      <c r="M81" s="68"/>
      <c r="N81" s="68"/>
      <c r="O81" s="68"/>
      <c r="P81" s="68"/>
      <c r="Q81" s="68"/>
      <c r="R81" s="68"/>
      <c r="S81" s="68"/>
      <c r="T81" s="68"/>
      <c r="U81" s="68"/>
      <c r="V81" s="68"/>
      <c r="W81" s="68"/>
      <c r="X81" s="68"/>
      <c r="Y81" s="68"/>
      <c r="Z81" s="68"/>
      <c r="AA81" s="68"/>
    </row>
  </sheetData>
  <mergeCells count="40">
    <mergeCell ref="R62:T62"/>
    <mergeCell ref="R63:T63"/>
    <mergeCell ref="R64:T64"/>
    <mergeCell ref="X65:Z65"/>
    <mergeCell ref="R49:T49"/>
    <mergeCell ref="R50:T50"/>
    <mergeCell ref="X49:Z49"/>
    <mergeCell ref="X50:Z50"/>
    <mergeCell ref="U49:W49"/>
    <mergeCell ref="U50:W50"/>
    <mergeCell ref="K59:L59"/>
    <mergeCell ref="B81:H81"/>
    <mergeCell ref="C64:D64"/>
    <mergeCell ref="E64:F64"/>
    <mergeCell ref="G59:H59"/>
    <mergeCell ref="I59:J59"/>
    <mergeCell ref="C60:D60"/>
    <mergeCell ref="C61:D61"/>
    <mergeCell ref="C62:D62"/>
    <mergeCell ref="E62:F62"/>
    <mergeCell ref="A1:K1"/>
    <mergeCell ref="A13:N13"/>
    <mergeCell ref="A25:N25"/>
    <mergeCell ref="C57:D57"/>
    <mergeCell ref="E57:F57"/>
    <mergeCell ref="G57:H57"/>
    <mergeCell ref="I57:J57"/>
    <mergeCell ref="K52:L52"/>
    <mergeCell ref="R51:T51"/>
    <mergeCell ref="R52:T52"/>
    <mergeCell ref="X51:Z51"/>
    <mergeCell ref="X52:Z52"/>
    <mergeCell ref="X66:Z66"/>
    <mergeCell ref="X67:Z67"/>
    <mergeCell ref="G64:H64"/>
    <mergeCell ref="I64:J64"/>
    <mergeCell ref="G62:H62"/>
    <mergeCell ref="I62:J62"/>
    <mergeCell ref="C59:D59"/>
    <mergeCell ref="E59:F59"/>
  </mergeCells>
  <hyperlinks>
    <hyperlink ref="J81" r:id="rId1" display="mailto:patrice@a2i-micro.fr"/>
  </hyperlinks>
  <printOptions horizontalCentered="1" verticalCentered="1"/>
  <pageMargins left="0.1968503937007874" right="0.1968503937007874" top="0.1968503937007874" bottom="0.1968503937007874" header="0" footer="0"/>
  <pageSetup horizontalDpi="360" verticalDpi="36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17</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Patrice Mouton</dc:creator>
  <cp:keywords/>
  <dc:description/>
  <cp:lastModifiedBy>NOYER</cp:lastModifiedBy>
  <cp:lastPrinted>2004-07-12T11:37:49Z</cp:lastPrinted>
  <dcterms:created xsi:type="dcterms:W3CDTF">1999-01-26T20:19:09Z</dcterms:created>
  <dcterms:modified xsi:type="dcterms:W3CDTF">2006-07-30T21:44:49Z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